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Credits\"/>
    </mc:Choice>
  </mc:AlternateContent>
  <xr:revisionPtr revIDLastSave="0" documentId="13_ncr:1_{7CB78AAD-B8C6-4B1B-A383-48FA0D10724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redits by College_School" sheetId="1" r:id="rId1"/>
  </sheets>
  <definedNames>
    <definedName name="_xlnm.Print_Area" localSheetId="0">'Credits by College_School'!$A$1:$P$57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8" i="1" l="1"/>
  <c r="I129" i="1" s="1"/>
  <c r="H128" i="1"/>
  <c r="G128" i="1"/>
  <c r="G129" i="1" s="1"/>
  <c r="E128" i="1"/>
  <c r="E129" i="1" s="1"/>
  <c r="D128" i="1"/>
  <c r="D129" i="1" s="1"/>
  <c r="B128" i="1"/>
  <c r="C128" i="1"/>
  <c r="C129" i="1" s="1"/>
  <c r="O129" i="1"/>
  <c r="N129" i="1"/>
  <c r="M129" i="1"/>
  <c r="L129" i="1"/>
  <c r="P129" i="1" s="1"/>
  <c r="H129" i="1"/>
  <c r="P128" i="1"/>
  <c r="J129" i="1"/>
  <c r="P127" i="1"/>
  <c r="K127" i="1"/>
  <c r="F127" i="1"/>
  <c r="P126" i="1"/>
  <c r="K126" i="1"/>
  <c r="F126" i="1"/>
  <c r="P125" i="1"/>
  <c r="K125" i="1"/>
  <c r="F125" i="1"/>
  <c r="P124" i="1"/>
  <c r="K124" i="1"/>
  <c r="F124" i="1"/>
  <c r="P123" i="1"/>
  <c r="K123" i="1"/>
  <c r="F123" i="1"/>
  <c r="P122" i="1"/>
  <c r="K122" i="1"/>
  <c r="F122" i="1"/>
  <c r="P121" i="1"/>
  <c r="K121" i="1"/>
  <c r="F121" i="1"/>
  <c r="P110" i="1"/>
  <c r="P111" i="1"/>
  <c r="P112" i="1"/>
  <c r="P113" i="1"/>
  <c r="P114" i="1"/>
  <c r="P115" i="1"/>
  <c r="P116" i="1"/>
  <c r="P109" i="1"/>
  <c r="J116" i="1"/>
  <c r="K116" i="1"/>
  <c r="K115" i="1"/>
  <c r="K114" i="1"/>
  <c r="K113" i="1"/>
  <c r="K112" i="1"/>
  <c r="K111" i="1"/>
  <c r="K110" i="1"/>
  <c r="K109" i="1"/>
  <c r="J117" i="1"/>
  <c r="K129" i="1" l="1"/>
  <c r="F128" i="1"/>
  <c r="B129" i="1"/>
  <c r="F129" i="1" s="1"/>
  <c r="K128" i="1"/>
  <c r="I116" i="1"/>
  <c r="H116" i="1"/>
  <c r="G116" i="1"/>
  <c r="E116" i="1"/>
  <c r="O104" i="1"/>
  <c r="B116" i="1"/>
  <c r="F115" i="1"/>
  <c r="F114" i="1"/>
  <c r="F113" i="1"/>
  <c r="F112" i="1"/>
  <c r="F111" i="1"/>
  <c r="F110" i="1"/>
  <c r="F109" i="1"/>
  <c r="F116" i="1" l="1"/>
  <c r="O117" i="1"/>
  <c r="M117" i="1"/>
  <c r="L117" i="1"/>
  <c r="I117" i="1"/>
  <c r="H117" i="1"/>
  <c r="G117" i="1"/>
  <c r="E117" i="1"/>
  <c r="D117" i="1"/>
  <c r="C117" i="1"/>
  <c r="N117" i="1"/>
  <c r="B117" i="1"/>
  <c r="K117" i="1" l="1"/>
  <c r="F117" i="1"/>
  <c r="P117" i="1"/>
  <c r="N104" i="1"/>
  <c r="I104" i="1" l="1"/>
  <c r="K97" i="1" l="1"/>
  <c r="H104" i="1" l="1"/>
  <c r="G104" i="1" l="1"/>
  <c r="D104" i="1" l="1"/>
  <c r="C104" i="1" l="1"/>
  <c r="B104" i="1" l="1"/>
  <c r="B105" i="1" s="1"/>
  <c r="L105" i="1"/>
  <c r="M105" i="1"/>
  <c r="N105" i="1"/>
  <c r="O105" i="1"/>
  <c r="G105" i="1"/>
  <c r="H105" i="1"/>
  <c r="I105" i="1"/>
  <c r="J105" i="1"/>
  <c r="C105" i="1"/>
  <c r="D105" i="1"/>
  <c r="E105" i="1"/>
  <c r="P104" i="1"/>
  <c r="K104" i="1"/>
  <c r="F104" i="1"/>
  <c r="P103" i="1"/>
  <c r="K103" i="1"/>
  <c r="F103" i="1"/>
  <c r="P102" i="1"/>
  <c r="K102" i="1"/>
  <c r="F102" i="1"/>
  <c r="P101" i="1"/>
  <c r="K101" i="1"/>
  <c r="F101" i="1"/>
  <c r="P100" i="1"/>
  <c r="K100" i="1"/>
  <c r="F100" i="1"/>
  <c r="P99" i="1"/>
  <c r="K99" i="1"/>
  <c r="F99" i="1"/>
  <c r="P98" i="1"/>
  <c r="K98" i="1"/>
  <c r="F98" i="1"/>
  <c r="P97" i="1"/>
  <c r="F97" i="1"/>
  <c r="P85" i="1"/>
  <c r="N92" i="1"/>
  <c r="M92" i="1"/>
  <c r="M93" i="1" s="1"/>
  <c r="L92" i="1"/>
  <c r="P92" i="1" s="1"/>
  <c r="I92" i="1"/>
  <c r="I93" i="1" s="1"/>
  <c r="I85" i="1"/>
  <c r="K85" i="1" s="1"/>
  <c r="G92" i="1"/>
  <c r="H92" i="1"/>
  <c r="H93" i="1" s="1"/>
  <c r="D92" i="1"/>
  <c r="B93" i="1"/>
  <c r="O93" i="1"/>
  <c r="N93" i="1"/>
  <c r="J93" i="1"/>
  <c r="G93" i="1"/>
  <c r="E93" i="1"/>
  <c r="F93" i="1" s="1"/>
  <c r="C93" i="1"/>
  <c r="D93" i="1"/>
  <c r="P91" i="1"/>
  <c r="K91" i="1"/>
  <c r="F91" i="1"/>
  <c r="P90" i="1"/>
  <c r="K90" i="1"/>
  <c r="F90" i="1"/>
  <c r="P89" i="1"/>
  <c r="K89" i="1"/>
  <c r="F89" i="1"/>
  <c r="P88" i="1"/>
  <c r="K88" i="1"/>
  <c r="F88" i="1"/>
  <c r="P87" i="1"/>
  <c r="K87" i="1"/>
  <c r="F87" i="1"/>
  <c r="P86" i="1"/>
  <c r="K86" i="1"/>
  <c r="F86" i="1"/>
  <c r="F85" i="1"/>
  <c r="F92" i="1"/>
  <c r="L80" i="1"/>
  <c r="P73" i="1"/>
  <c r="M80" i="1"/>
  <c r="M81" i="1" s="1"/>
  <c r="I80" i="1"/>
  <c r="I81" i="1" s="1"/>
  <c r="K79" i="1"/>
  <c r="E81" i="1"/>
  <c r="F73" i="1"/>
  <c r="D80" i="1"/>
  <c r="F79" i="1"/>
  <c r="O81" i="1"/>
  <c r="N81" i="1"/>
  <c r="L81" i="1"/>
  <c r="J81" i="1"/>
  <c r="G81" i="1"/>
  <c r="D81" i="1"/>
  <c r="C81" i="1"/>
  <c r="B81" i="1"/>
  <c r="H81" i="1"/>
  <c r="F80" i="1"/>
  <c r="P79" i="1"/>
  <c r="P78" i="1"/>
  <c r="K78" i="1"/>
  <c r="F78" i="1"/>
  <c r="P77" i="1"/>
  <c r="K77" i="1"/>
  <c r="F77" i="1"/>
  <c r="P76" i="1"/>
  <c r="K76" i="1"/>
  <c r="F76" i="1"/>
  <c r="P75" i="1"/>
  <c r="K75" i="1"/>
  <c r="F75" i="1"/>
  <c r="P74" i="1"/>
  <c r="K74" i="1"/>
  <c r="F74" i="1"/>
  <c r="K73" i="1"/>
  <c r="P61" i="1"/>
  <c r="P67" i="1"/>
  <c r="M69" i="1"/>
  <c r="H68" i="1"/>
  <c r="H69" i="1" s="1"/>
  <c r="O69" i="1"/>
  <c r="N69" i="1"/>
  <c r="L69" i="1"/>
  <c r="J69" i="1"/>
  <c r="I69" i="1"/>
  <c r="G69" i="1"/>
  <c r="E69" i="1"/>
  <c r="D69" i="1"/>
  <c r="C69" i="1"/>
  <c r="B69" i="1"/>
  <c r="P68" i="1"/>
  <c r="K68" i="1"/>
  <c r="F68" i="1"/>
  <c r="P66" i="1"/>
  <c r="K66" i="1"/>
  <c r="F66" i="1"/>
  <c r="P65" i="1"/>
  <c r="K65" i="1"/>
  <c r="F65" i="1"/>
  <c r="P64" i="1"/>
  <c r="K64" i="1"/>
  <c r="F64" i="1"/>
  <c r="P63" i="1"/>
  <c r="K63" i="1"/>
  <c r="F63" i="1"/>
  <c r="P62" i="1"/>
  <c r="K62" i="1"/>
  <c r="F62" i="1"/>
  <c r="K61" i="1"/>
  <c r="F61" i="1"/>
  <c r="P50" i="1"/>
  <c r="L57" i="1"/>
  <c r="M57" i="1"/>
  <c r="N57" i="1"/>
  <c r="O57" i="1"/>
  <c r="G57" i="1"/>
  <c r="H57" i="1"/>
  <c r="I57" i="1"/>
  <c r="J57" i="1"/>
  <c r="B57" i="1"/>
  <c r="C57" i="1"/>
  <c r="D57" i="1"/>
  <c r="E57" i="1"/>
  <c r="P56" i="1"/>
  <c r="K56" i="1"/>
  <c r="F56" i="1"/>
  <c r="P55" i="1"/>
  <c r="K55" i="1"/>
  <c r="F55" i="1"/>
  <c r="P54" i="1"/>
  <c r="K54" i="1"/>
  <c r="F54" i="1"/>
  <c r="P53" i="1"/>
  <c r="K53" i="1"/>
  <c r="F53" i="1"/>
  <c r="P52" i="1"/>
  <c r="K52" i="1"/>
  <c r="F52" i="1"/>
  <c r="P51" i="1"/>
  <c r="K51" i="1"/>
  <c r="F51" i="1"/>
  <c r="K50" i="1"/>
  <c r="F50" i="1"/>
  <c r="N46" i="1"/>
  <c r="K39" i="1"/>
  <c r="B12" i="1"/>
  <c r="C12" i="1"/>
  <c r="D12" i="1"/>
  <c r="E12" i="1"/>
  <c r="F11" i="1"/>
  <c r="F10" i="1"/>
  <c r="F9" i="1"/>
  <c r="F8" i="1"/>
  <c r="F7" i="1"/>
  <c r="F6" i="1"/>
  <c r="F5" i="1"/>
  <c r="B24" i="1"/>
  <c r="C24" i="1"/>
  <c r="D17" i="1"/>
  <c r="F17" i="1" s="1"/>
  <c r="E24" i="1"/>
  <c r="F23" i="1"/>
  <c r="F22" i="1"/>
  <c r="F21" i="1"/>
  <c r="F20" i="1"/>
  <c r="F19" i="1"/>
  <c r="F18" i="1"/>
  <c r="B35" i="1"/>
  <c r="C28" i="1"/>
  <c r="C35" i="1" s="1"/>
  <c r="D35" i="1"/>
  <c r="E35" i="1"/>
  <c r="F34" i="1"/>
  <c r="F33" i="1"/>
  <c r="F32" i="1"/>
  <c r="F31" i="1"/>
  <c r="F30" i="1"/>
  <c r="F29" i="1"/>
  <c r="F39" i="1"/>
  <c r="E46" i="1"/>
  <c r="B46" i="1"/>
  <c r="C46" i="1"/>
  <c r="D46" i="1"/>
  <c r="P28" i="1"/>
  <c r="P29" i="1"/>
  <c r="P30" i="1"/>
  <c r="P31" i="1"/>
  <c r="P32" i="1"/>
  <c r="P33" i="1"/>
  <c r="P34" i="1"/>
  <c r="O35" i="1"/>
  <c r="N35" i="1"/>
  <c r="M35" i="1"/>
  <c r="L35" i="1"/>
  <c r="K28" i="1"/>
  <c r="K29" i="1"/>
  <c r="K30" i="1"/>
  <c r="K31" i="1"/>
  <c r="K32" i="1"/>
  <c r="K33" i="1"/>
  <c r="K34" i="1"/>
  <c r="J35" i="1"/>
  <c r="I35" i="1"/>
  <c r="H35" i="1"/>
  <c r="G35" i="1"/>
  <c r="N17" i="1"/>
  <c r="P17" i="1" s="1"/>
  <c r="L24" i="1"/>
  <c r="I17" i="1"/>
  <c r="I24" i="1" s="1"/>
  <c r="K17" i="1"/>
  <c r="G24" i="1"/>
  <c r="H24" i="1"/>
  <c r="J24" i="1"/>
  <c r="P5" i="1"/>
  <c r="P6" i="1"/>
  <c r="P7" i="1"/>
  <c r="P8" i="1"/>
  <c r="P9" i="1"/>
  <c r="P10" i="1"/>
  <c r="P11" i="1"/>
  <c r="K5" i="1"/>
  <c r="K6" i="1"/>
  <c r="K7" i="1"/>
  <c r="K8" i="1"/>
  <c r="K9" i="1"/>
  <c r="K10" i="1"/>
  <c r="K11" i="1"/>
  <c r="L46" i="1"/>
  <c r="M46" i="1"/>
  <c r="O46" i="1"/>
  <c r="G46" i="1"/>
  <c r="H46" i="1"/>
  <c r="I46" i="1"/>
  <c r="J46" i="1"/>
  <c r="P45" i="1"/>
  <c r="K45" i="1"/>
  <c r="F45" i="1"/>
  <c r="P43" i="1"/>
  <c r="K43" i="1"/>
  <c r="F43" i="1"/>
  <c r="P44" i="1"/>
  <c r="K44" i="1"/>
  <c r="F44" i="1"/>
  <c r="P40" i="1"/>
  <c r="K40" i="1"/>
  <c r="F40" i="1"/>
  <c r="P42" i="1"/>
  <c r="K42" i="1"/>
  <c r="F42" i="1"/>
  <c r="P41" i="1"/>
  <c r="K41" i="1"/>
  <c r="F41" i="1"/>
  <c r="P39" i="1"/>
  <c r="M24" i="1"/>
  <c r="O24" i="1"/>
  <c r="P23" i="1"/>
  <c r="P19" i="1"/>
  <c r="P20" i="1"/>
  <c r="P18" i="1"/>
  <c r="P22" i="1"/>
  <c r="P21" i="1"/>
  <c r="K23" i="1"/>
  <c r="M12" i="1"/>
  <c r="N12" i="1"/>
  <c r="O12" i="1"/>
  <c r="L12" i="1"/>
  <c r="J12" i="1"/>
  <c r="I12" i="1"/>
  <c r="H12" i="1"/>
  <c r="G12" i="1"/>
  <c r="K22" i="1"/>
  <c r="K21" i="1"/>
  <c r="K18" i="1"/>
  <c r="K20" i="1"/>
  <c r="K19" i="1"/>
  <c r="D24" i="1"/>
  <c r="K81" i="1" l="1"/>
  <c r="K80" i="1"/>
  <c r="K93" i="1"/>
  <c r="F57" i="1"/>
  <c r="P57" i="1"/>
  <c r="F69" i="1"/>
  <c r="K69" i="1"/>
  <c r="P69" i="1"/>
  <c r="F28" i="1"/>
  <c r="F24" i="1"/>
  <c r="K57" i="1"/>
  <c r="F81" i="1"/>
  <c r="F35" i="1"/>
  <c r="P81" i="1"/>
  <c r="P80" i="1"/>
  <c r="P105" i="1"/>
  <c r="K105" i="1"/>
  <c r="F12" i="1"/>
  <c r="F46" i="1"/>
  <c r="P24" i="1"/>
  <c r="P35" i="1"/>
  <c r="K35" i="1"/>
  <c r="P46" i="1"/>
  <c r="K12" i="1"/>
  <c r="K24" i="1"/>
  <c r="K46" i="1"/>
  <c r="P12" i="1"/>
  <c r="K92" i="1"/>
  <c r="N24" i="1"/>
  <c r="L93" i="1"/>
  <c r="P93" i="1" s="1"/>
  <c r="F105" i="1"/>
</calcChain>
</file>

<file path=xl/sharedStrings.xml><?xml version="1.0" encoding="utf-8"?>
<sst xmlns="http://schemas.openxmlformats.org/spreadsheetml/2006/main" count="425" uniqueCount="49">
  <si>
    <t>SUMMER</t>
  </si>
  <si>
    <t>FALL</t>
  </si>
  <si>
    <t>WINTER</t>
  </si>
  <si>
    <t>SPRING</t>
  </si>
  <si>
    <t>1994 - 1995</t>
  </si>
  <si>
    <t>TOTAL</t>
  </si>
  <si>
    <t>1995 - 1996</t>
  </si>
  <si>
    <t>1996 - 1997</t>
  </si>
  <si>
    <t>1997 - 1998</t>
  </si>
  <si>
    <t>1998 - 1999</t>
  </si>
  <si>
    <t>1999 - 2000</t>
  </si>
  <si>
    <t>SEHS</t>
  </si>
  <si>
    <t>CAS</t>
  </si>
  <si>
    <t>SECS</t>
  </si>
  <si>
    <t>SON</t>
  </si>
  <si>
    <t>SBA</t>
  </si>
  <si>
    <t>SHS</t>
  </si>
  <si>
    <t>OTHER(UC&amp;HC)</t>
  </si>
  <si>
    <t>2000 - 2001</t>
  </si>
  <si>
    <t>2001 - 2002</t>
  </si>
  <si>
    <t>2002 - 2003</t>
  </si>
  <si>
    <t>2003 - 2004</t>
  </si>
  <si>
    <t>2004 - 2005</t>
  </si>
  <si>
    <t>2005 - 2006</t>
  </si>
  <si>
    <t>OTHER(UC&amp;HC&amp;GCE)</t>
  </si>
  <si>
    <t>2006 - 2007</t>
  </si>
  <si>
    <t>2007 - 2008</t>
  </si>
  <si>
    <t>2008 - 2009</t>
  </si>
  <si>
    <t>2009 - 2010</t>
  </si>
  <si>
    <t>2010 - 2011</t>
  </si>
  <si>
    <t>2011 - 2012</t>
  </si>
  <si>
    <t>SOM</t>
  </si>
  <si>
    <t>2012 - 2013</t>
  </si>
  <si>
    <t>2013 - 2014</t>
  </si>
  <si>
    <t>2014 - 2015</t>
  </si>
  <si>
    <t>2015 - 2016</t>
  </si>
  <si>
    <t>2016 - 2017</t>
  </si>
  <si>
    <t>2017 - 2018</t>
  </si>
  <si>
    <t>OTHER(UC&amp;HC&amp;GCE&amp;AA)</t>
  </si>
  <si>
    <t>2018 - 2019</t>
  </si>
  <si>
    <t>2019 - 2020</t>
  </si>
  <si>
    <t>2020 - 2021</t>
  </si>
  <si>
    <t>2021 - 2022</t>
  </si>
  <si>
    <t>2022-2023</t>
  </si>
  <si>
    <t>2023-2024</t>
  </si>
  <si>
    <t>2024-2025</t>
  </si>
  <si>
    <t>2025-2026</t>
  </si>
  <si>
    <t>2026-2027</t>
  </si>
  <si>
    <t>CREDITS BY COLLEGE/SCHOOL (2006-2026)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</si>
</sst>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0" xfId="0" applyFill="1" applyBorder="1"/>
    <xf numFmtId="0" fontId="0" fillId="0" borderId="14" xfId="0" applyBorder="1"/>
    <xf numFmtId="0" fontId="0" fillId="0" borderId="15" xfId="0" applyBorder="1"/>
    <xf numFmtId="3" fontId="0" fillId="0" borderId="1" xfId="0" applyNumberFormat="1" applyBorder="1"/>
    <xf numFmtId="0" fontId="0" fillId="0" borderId="11" xfId="0" applyBorder="1" applyAlignment="1"/>
    <xf numFmtId="0" fontId="0" fillId="0" borderId="12" xfId="0" applyBorder="1" applyAlignment="1"/>
    <xf numFmtId="0" fontId="0" fillId="0" borderId="16" xfId="0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9"/>
  <sheetViews>
    <sheetView tabSelected="1" topLeftCell="A102" zoomScaleNormal="100" workbookViewId="0">
      <selection activeCell="I129" sqref="I129"/>
    </sheetView>
  </sheetViews>
  <sheetFormatPr defaultRowHeight="12.75" x14ac:dyDescent="0.2"/>
  <cols>
    <col min="1" max="1" width="30" customWidth="1"/>
    <col min="2" max="16" width="10.7109375" bestFit="1" customWidth="1"/>
  </cols>
  <sheetData>
    <row r="1" spans="1:16" ht="15.75" x14ac:dyDescent="0.25">
      <c r="A1" s="1" t="s">
        <v>48</v>
      </c>
    </row>
    <row r="2" spans="1:16" ht="15.75" x14ac:dyDescent="0.25">
      <c r="A2" s="1"/>
    </row>
    <row r="3" spans="1:16" hidden="1" x14ac:dyDescent="0.2">
      <c r="A3" s="17"/>
      <c r="B3" s="19" t="s">
        <v>4</v>
      </c>
      <c r="C3" s="20" t="s">
        <v>4</v>
      </c>
      <c r="D3" s="20" t="s">
        <v>4</v>
      </c>
      <c r="E3" s="21" t="s">
        <v>4</v>
      </c>
      <c r="F3" s="22" t="s">
        <v>4</v>
      </c>
      <c r="G3" s="19" t="s">
        <v>6</v>
      </c>
      <c r="H3" s="20" t="s">
        <v>6</v>
      </c>
      <c r="I3" s="20" t="s">
        <v>6</v>
      </c>
      <c r="J3" s="21" t="s">
        <v>6</v>
      </c>
      <c r="K3" s="22" t="s">
        <v>6</v>
      </c>
      <c r="L3" s="19" t="s">
        <v>7</v>
      </c>
      <c r="M3" s="20" t="s">
        <v>7</v>
      </c>
      <c r="N3" s="20" t="s">
        <v>7</v>
      </c>
      <c r="O3" s="21" t="s">
        <v>7</v>
      </c>
      <c r="P3" s="22" t="s">
        <v>7</v>
      </c>
    </row>
    <row r="4" spans="1:16" ht="13.5" hidden="1" thickBot="1" x14ac:dyDescent="0.25">
      <c r="A4" s="10"/>
      <c r="B4" s="11" t="s">
        <v>0</v>
      </c>
      <c r="C4" s="12" t="s">
        <v>1</v>
      </c>
      <c r="D4" s="12" t="s">
        <v>2</v>
      </c>
      <c r="E4" s="12" t="s">
        <v>3</v>
      </c>
      <c r="F4" s="10" t="s">
        <v>5</v>
      </c>
      <c r="G4" s="11" t="s">
        <v>0</v>
      </c>
      <c r="H4" s="12" t="s">
        <v>1</v>
      </c>
      <c r="I4" s="12" t="s">
        <v>2</v>
      </c>
      <c r="J4" s="12" t="s">
        <v>3</v>
      </c>
      <c r="K4" s="10" t="s">
        <v>5</v>
      </c>
      <c r="L4" s="11" t="s">
        <v>0</v>
      </c>
      <c r="M4" s="12" t="s">
        <v>1</v>
      </c>
      <c r="N4" s="12" t="s">
        <v>2</v>
      </c>
      <c r="O4" s="12" t="s">
        <v>3</v>
      </c>
      <c r="P4" s="10" t="s">
        <v>5</v>
      </c>
    </row>
    <row r="5" spans="1:16" ht="13.5" hidden="1" thickTop="1" x14ac:dyDescent="0.2">
      <c r="A5" s="2" t="s">
        <v>12</v>
      </c>
      <c r="B5" s="2">
        <v>7388</v>
      </c>
      <c r="C5" s="3">
        <v>76953</v>
      </c>
      <c r="D5" s="3">
        <v>70185</v>
      </c>
      <c r="E5" s="3">
        <v>13780</v>
      </c>
      <c r="F5" s="8">
        <f t="shared" ref="F5:F12" si="0">SUM(B5:E5)</f>
        <v>168306</v>
      </c>
      <c r="G5" s="3">
        <v>7041</v>
      </c>
      <c r="H5" s="3">
        <v>80466</v>
      </c>
      <c r="I5" s="3">
        <v>72357</v>
      </c>
      <c r="J5" s="3">
        <v>13015</v>
      </c>
      <c r="K5" s="8">
        <f t="shared" ref="K5:K11" si="1">SUM(G5:J5)</f>
        <v>172879</v>
      </c>
      <c r="L5" s="2">
        <v>7568</v>
      </c>
      <c r="M5" s="3">
        <v>79918</v>
      </c>
      <c r="N5" s="3">
        <v>71943</v>
      </c>
      <c r="O5" s="3">
        <v>13524</v>
      </c>
      <c r="P5" s="8">
        <f t="shared" ref="P5:P11" si="2">SUM(L5:O5)</f>
        <v>172953</v>
      </c>
    </row>
    <row r="6" spans="1:16" hidden="1" x14ac:dyDescent="0.2">
      <c r="A6" s="2" t="s">
        <v>15</v>
      </c>
      <c r="B6" s="2">
        <v>2201</v>
      </c>
      <c r="C6" s="3">
        <v>14131</v>
      </c>
      <c r="D6" s="3">
        <v>12992</v>
      </c>
      <c r="E6" s="3">
        <v>4009</v>
      </c>
      <c r="F6" s="8">
        <f t="shared" si="0"/>
        <v>33333</v>
      </c>
      <c r="G6" s="3">
        <v>2434</v>
      </c>
      <c r="H6" s="3">
        <v>14064</v>
      </c>
      <c r="I6" s="3">
        <v>13454</v>
      </c>
      <c r="J6" s="3">
        <v>3940</v>
      </c>
      <c r="K6" s="8">
        <f t="shared" si="1"/>
        <v>33892</v>
      </c>
      <c r="L6" s="2">
        <v>2414</v>
      </c>
      <c r="M6" s="3">
        <v>14897</v>
      </c>
      <c r="N6" s="3">
        <v>14597</v>
      </c>
      <c r="O6" s="3">
        <v>4061</v>
      </c>
      <c r="P6" s="8">
        <f t="shared" si="2"/>
        <v>35969</v>
      </c>
    </row>
    <row r="7" spans="1:16" hidden="1" x14ac:dyDescent="0.2">
      <c r="A7" s="2" t="s">
        <v>11</v>
      </c>
      <c r="B7" s="2">
        <v>3799</v>
      </c>
      <c r="C7" s="3">
        <v>14387</v>
      </c>
      <c r="D7" s="3">
        <v>13495</v>
      </c>
      <c r="E7" s="3">
        <v>5553</v>
      </c>
      <c r="F7" s="8">
        <f t="shared" si="0"/>
        <v>37234</v>
      </c>
      <c r="G7" s="3">
        <v>4101</v>
      </c>
      <c r="H7" s="3">
        <v>15730</v>
      </c>
      <c r="I7" s="3">
        <v>15961</v>
      </c>
      <c r="J7" s="3">
        <v>6747</v>
      </c>
      <c r="K7" s="8">
        <f t="shared" si="1"/>
        <v>42539</v>
      </c>
      <c r="L7" s="2">
        <v>5416</v>
      </c>
      <c r="M7" s="3">
        <v>17829</v>
      </c>
      <c r="N7" s="3">
        <v>16998</v>
      </c>
      <c r="O7" s="3">
        <v>8229</v>
      </c>
      <c r="P7" s="8">
        <f t="shared" si="2"/>
        <v>48472</v>
      </c>
    </row>
    <row r="8" spans="1:16" hidden="1" x14ac:dyDescent="0.2">
      <c r="A8" s="2" t="s">
        <v>13</v>
      </c>
      <c r="B8" s="2">
        <v>882</v>
      </c>
      <c r="C8" s="3">
        <v>8727</v>
      </c>
      <c r="D8" s="3">
        <v>8197</v>
      </c>
      <c r="E8" s="3">
        <v>1772</v>
      </c>
      <c r="F8" s="8">
        <f t="shared" si="0"/>
        <v>19578</v>
      </c>
      <c r="G8" s="3">
        <v>1190</v>
      </c>
      <c r="H8" s="3">
        <v>9119</v>
      </c>
      <c r="I8" s="3">
        <v>9050</v>
      </c>
      <c r="J8" s="3">
        <v>1964</v>
      </c>
      <c r="K8" s="8">
        <f t="shared" si="1"/>
        <v>21323</v>
      </c>
      <c r="L8" s="2">
        <v>1307</v>
      </c>
      <c r="M8" s="3">
        <v>9446</v>
      </c>
      <c r="N8" s="3">
        <v>8619</v>
      </c>
      <c r="O8" s="3">
        <v>1972</v>
      </c>
      <c r="P8" s="8">
        <f t="shared" si="2"/>
        <v>21344</v>
      </c>
    </row>
    <row r="9" spans="1:16" hidden="1" x14ac:dyDescent="0.2">
      <c r="A9" s="8" t="s">
        <v>16</v>
      </c>
      <c r="B9" s="2">
        <v>388</v>
      </c>
      <c r="C9" s="3">
        <v>4444</v>
      </c>
      <c r="D9" s="3">
        <v>4216</v>
      </c>
      <c r="E9" s="3">
        <v>1137</v>
      </c>
      <c r="F9" s="8">
        <f t="shared" si="0"/>
        <v>10185</v>
      </c>
      <c r="G9">
        <v>350</v>
      </c>
      <c r="H9">
        <v>4362</v>
      </c>
      <c r="I9">
        <v>4234</v>
      </c>
      <c r="J9">
        <v>1188</v>
      </c>
      <c r="K9" s="8">
        <f t="shared" si="1"/>
        <v>10134</v>
      </c>
      <c r="L9">
        <v>417</v>
      </c>
      <c r="M9">
        <v>4366</v>
      </c>
      <c r="N9">
        <v>3961</v>
      </c>
      <c r="O9">
        <v>1349</v>
      </c>
      <c r="P9" s="8">
        <f t="shared" si="2"/>
        <v>10093</v>
      </c>
    </row>
    <row r="10" spans="1:16" hidden="1" x14ac:dyDescent="0.2">
      <c r="A10" s="2" t="s">
        <v>14</v>
      </c>
      <c r="B10" s="2">
        <v>43</v>
      </c>
      <c r="C10" s="3">
        <v>4638</v>
      </c>
      <c r="D10" s="3">
        <v>4117</v>
      </c>
      <c r="E10" s="3">
        <v>713</v>
      </c>
      <c r="F10" s="8">
        <f t="shared" si="0"/>
        <v>9511</v>
      </c>
      <c r="G10" s="3">
        <v>205</v>
      </c>
      <c r="H10" s="3">
        <v>5004</v>
      </c>
      <c r="I10" s="3">
        <v>4459</v>
      </c>
      <c r="J10" s="3">
        <v>644</v>
      </c>
      <c r="K10" s="8">
        <f t="shared" si="1"/>
        <v>10312</v>
      </c>
      <c r="L10" s="2">
        <v>80</v>
      </c>
      <c r="M10" s="3">
        <v>4981</v>
      </c>
      <c r="N10" s="3">
        <v>4269</v>
      </c>
      <c r="O10" s="3">
        <v>501</v>
      </c>
      <c r="P10" s="8">
        <f t="shared" si="2"/>
        <v>9831</v>
      </c>
    </row>
    <row r="11" spans="1:16" hidden="1" x14ac:dyDescent="0.2">
      <c r="A11" s="5" t="s">
        <v>17</v>
      </c>
      <c r="B11" s="5">
        <v>0</v>
      </c>
      <c r="C11" s="6">
        <v>218</v>
      </c>
      <c r="D11" s="6">
        <v>256</v>
      </c>
      <c r="E11" s="6">
        <v>0</v>
      </c>
      <c r="F11" s="9">
        <f t="shared" si="0"/>
        <v>474</v>
      </c>
      <c r="G11" s="6">
        <v>0</v>
      </c>
      <c r="H11" s="6">
        <v>250</v>
      </c>
      <c r="I11" s="6">
        <v>284</v>
      </c>
      <c r="J11" s="6">
        <v>8</v>
      </c>
      <c r="K11" s="9">
        <f t="shared" si="1"/>
        <v>542</v>
      </c>
      <c r="L11" s="5">
        <v>0</v>
      </c>
      <c r="M11" s="3">
        <v>252</v>
      </c>
      <c r="N11" s="3">
        <v>244</v>
      </c>
      <c r="O11" s="6">
        <v>2</v>
      </c>
      <c r="P11" s="9">
        <f t="shared" si="2"/>
        <v>498</v>
      </c>
    </row>
    <row r="12" spans="1:16" hidden="1" x14ac:dyDescent="0.2">
      <c r="A12" s="2" t="s">
        <v>5</v>
      </c>
      <c r="B12" s="2">
        <f>SUM(B5:B11)</f>
        <v>14701</v>
      </c>
      <c r="C12" s="3">
        <f>SUM(C5:C11)</f>
        <v>123498</v>
      </c>
      <c r="D12" s="3">
        <f>SUM(D5:D11)</f>
        <v>113458</v>
      </c>
      <c r="E12" s="3">
        <f>SUM(E5:E11)</f>
        <v>26964</v>
      </c>
      <c r="F12" s="8">
        <f t="shared" si="0"/>
        <v>278621</v>
      </c>
      <c r="G12" s="3">
        <f t="shared" ref="G12:P12" si="3">SUM(G5:G11)</f>
        <v>15321</v>
      </c>
      <c r="H12" s="3">
        <f t="shared" si="3"/>
        <v>128995</v>
      </c>
      <c r="I12" s="3">
        <f t="shared" si="3"/>
        <v>119799</v>
      </c>
      <c r="J12" s="3">
        <f t="shared" si="3"/>
        <v>27506</v>
      </c>
      <c r="K12" s="8">
        <f t="shared" si="3"/>
        <v>291621</v>
      </c>
      <c r="L12" s="2">
        <f t="shared" si="3"/>
        <v>17202</v>
      </c>
      <c r="M12" s="13">
        <f t="shared" si="3"/>
        <v>131689</v>
      </c>
      <c r="N12" s="13">
        <f t="shared" si="3"/>
        <v>120631</v>
      </c>
      <c r="O12" s="3">
        <f t="shared" si="3"/>
        <v>29638</v>
      </c>
      <c r="P12" s="8">
        <f t="shared" si="3"/>
        <v>299160</v>
      </c>
    </row>
    <row r="13" spans="1:16" s="13" customFormat="1" hidden="1" x14ac:dyDescent="0.2"/>
    <row r="14" spans="1:16" s="6" customFormat="1" hidden="1" x14ac:dyDescent="0.2"/>
    <row r="15" spans="1:16" hidden="1" x14ac:dyDescent="0.2">
      <c r="A15" s="17"/>
      <c r="B15" s="19" t="s">
        <v>8</v>
      </c>
      <c r="C15" s="20" t="s">
        <v>8</v>
      </c>
      <c r="D15" s="20" t="s">
        <v>8</v>
      </c>
      <c r="E15" s="21" t="s">
        <v>8</v>
      </c>
      <c r="F15" s="22" t="s">
        <v>8</v>
      </c>
      <c r="G15" s="19" t="s">
        <v>9</v>
      </c>
      <c r="H15" s="20" t="s">
        <v>9</v>
      </c>
      <c r="I15" s="20" t="s">
        <v>9</v>
      </c>
      <c r="J15" s="21" t="s">
        <v>9</v>
      </c>
      <c r="K15" s="22" t="s">
        <v>9</v>
      </c>
      <c r="L15" s="19" t="s">
        <v>10</v>
      </c>
      <c r="M15" s="20" t="s">
        <v>10</v>
      </c>
      <c r="N15" s="20" t="s">
        <v>10</v>
      </c>
      <c r="O15" s="21" t="s">
        <v>10</v>
      </c>
      <c r="P15" s="22" t="s">
        <v>10</v>
      </c>
    </row>
    <row r="16" spans="1:16" ht="13.5" hidden="1" thickBot="1" x14ac:dyDescent="0.25">
      <c r="A16" s="10"/>
      <c r="B16" s="11" t="s">
        <v>0</v>
      </c>
      <c r="C16" s="12" t="s">
        <v>1</v>
      </c>
      <c r="D16" s="12" t="s">
        <v>2</v>
      </c>
      <c r="E16" s="12" t="s">
        <v>3</v>
      </c>
      <c r="F16" s="10" t="s">
        <v>5</v>
      </c>
      <c r="G16" s="11" t="s">
        <v>0</v>
      </c>
      <c r="H16" s="12" t="s">
        <v>1</v>
      </c>
      <c r="I16" s="12" t="s">
        <v>2</v>
      </c>
      <c r="J16" s="12" t="s">
        <v>3</v>
      </c>
      <c r="K16" s="10" t="s">
        <v>5</v>
      </c>
      <c r="L16" s="11" t="s">
        <v>0</v>
      </c>
      <c r="M16" s="12" t="s">
        <v>1</v>
      </c>
      <c r="N16" s="12" t="s">
        <v>2</v>
      </c>
      <c r="O16" s="12" t="s">
        <v>3</v>
      </c>
      <c r="P16" s="10" t="s">
        <v>5</v>
      </c>
    </row>
    <row r="17" spans="1:16" ht="13.5" hidden="1" thickTop="1" x14ac:dyDescent="0.2">
      <c r="A17" s="8" t="s">
        <v>12</v>
      </c>
      <c r="B17" s="2">
        <v>7044</v>
      </c>
      <c r="C17" s="3">
        <v>82883</v>
      </c>
      <c r="D17" s="3">
        <f>72852-230</f>
        <v>72622</v>
      </c>
      <c r="E17" s="3">
        <v>13468</v>
      </c>
      <c r="F17" s="8">
        <f t="shared" ref="F17:F24" si="4">SUM(B17:E17)</f>
        <v>176017</v>
      </c>
      <c r="G17" s="2">
        <v>7629</v>
      </c>
      <c r="H17" s="3">
        <v>82247</v>
      </c>
      <c r="I17">
        <f>74114-376</f>
        <v>73738</v>
      </c>
      <c r="J17" s="3">
        <v>13733</v>
      </c>
      <c r="K17" s="8">
        <f t="shared" ref="K17:K24" si="5">SUM(G17:J17)</f>
        <v>177347</v>
      </c>
      <c r="L17" s="2">
        <v>7542</v>
      </c>
      <c r="M17" s="3">
        <v>86892</v>
      </c>
      <c r="N17" s="3">
        <f>77535-330</f>
        <v>77205</v>
      </c>
      <c r="O17" s="3">
        <v>13808</v>
      </c>
      <c r="P17" s="8">
        <f>SUM(L17:O17)</f>
        <v>185447</v>
      </c>
    </row>
    <row r="18" spans="1:16" hidden="1" x14ac:dyDescent="0.2">
      <c r="A18" s="8" t="s">
        <v>15</v>
      </c>
      <c r="B18" s="2">
        <v>2599</v>
      </c>
      <c r="C18" s="3">
        <v>16115</v>
      </c>
      <c r="D18" s="3">
        <v>15620</v>
      </c>
      <c r="E18" s="3">
        <v>4580</v>
      </c>
      <c r="F18" s="8">
        <f t="shared" si="4"/>
        <v>38914</v>
      </c>
      <c r="G18" s="2">
        <v>2795</v>
      </c>
      <c r="H18" s="3">
        <v>15803</v>
      </c>
      <c r="I18">
        <v>15885</v>
      </c>
      <c r="J18" s="3">
        <v>4828</v>
      </c>
      <c r="K18" s="8">
        <f t="shared" si="5"/>
        <v>39311</v>
      </c>
      <c r="L18" s="2">
        <v>2789</v>
      </c>
      <c r="M18" s="3">
        <v>16724</v>
      </c>
      <c r="N18" s="3">
        <v>16749</v>
      </c>
      <c r="O18" s="3">
        <v>4648</v>
      </c>
      <c r="P18" s="8">
        <f t="shared" ref="P18:P23" si="6">SUM(L18:O18)</f>
        <v>40910</v>
      </c>
    </row>
    <row r="19" spans="1:16" hidden="1" x14ac:dyDescent="0.2">
      <c r="A19" s="8" t="s">
        <v>11</v>
      </c>
      <c r="B19" s="2">
        <v>5231</v>
      </c>
      <c r="C19" s="3">
        <v>19316</v>
      </c>
      <c r="D19" s="3">
        <v>18986</v>
      </c>
      <c r="E19" s="3">
        <v>8055</v>
      </c>
      <c r="F19" s="8">
        <f t="shared" si="4"/>
        <v>51588</v>
      </c>
      <c r="G19" s="2">
        <v>5006</v>
      </c>
      <c r="H19" s="3">
        <v>21226</v>
      </c>
      <c r="I19">
        <v>20786</v>
      </c>
      <c r="J19" s="3">
        <v>8570</v>
      </c>
      <c r="K19" s="8">
        <f t="shared" si="5"/>
        <v>55588</v>
      </c>
      <c r="L19" s="2">
        <v>5019</v>
      </c>
      <c r="M19" s="3">
        <v>22118</v>
      </c>
      <c r="N19" s="3">
        <v>22587</v>
      </c>
      <c r="O19" s="3">
        <v>8714</v>
      </c>
      <c r="P19" s="8">
        <f t="shared" si="6"/>
        <v>58438</v>
      </c>
    </row>
    <row r="20" spans="1:16" hidden="1" x14ac:dyDescent="0.2">
      <c r="A20" s="8" t="s">
        <v>13</v>
      </c>
      <c r="B20" s="2">
        <v>1224</v>
      </c>
      <c r="C20" s="3">
        <v>9245</v>
      </c>
      <c r="D20" s="3">
        <v>8859</v>
      </c>
      <c r="E20" s="3">
        <v>1861</v>
      </c>
      <c r="F20" s="8">
        <f t="shared" si="4"/>
        <v>21189</v>
      </c>
      <c r="G20" s="2">
        <v>1690</v>
      </c>
      <c r="H20" s="3">
        <v>9480</v>
      </c>
      <c r="I20">
        <v>8933</v>
      </c>
      <c r="J20" s="3">
        <v>2113</v>
      </c>
      <c r="K20" s="8">
        <f t="shared" si="5"/>
        <v>22216</v>
      </c>
      <c r="L20" s="2">
        <v>1455</v>
      </c>
      <c r="M20" s="3">
        <v>9972</v>
      </c>
      <c r="N20" s="3">
        <v>9414</v>
      </c>
      <c r="O20" s="3">
        <v>2302</v>
      </c>
      <c r="P20" s="8">
        <f t="shared" si="6"/>
        <v>23143</v>
      </c>
    </row>
    <row r="21" spans="1:16" hidden="1" x14ac:dyDescent="0.2">
      <c r="A21" s="8" t="s">
        <v>16</v>
      </c>
      <c r="B21" s="2">
        <v>337</v>
      </c>
      <c r="C21" s="3">
        <v>4209</v>
      </c>
      <c r="D21" s="3">
        <v>4034</v>
      </c>
      <c r="E21" s="3">
        <v>1408</v>
      </c>
      <c r="F21" s="8">
        <f t="shared" si="4"/>
        <v>9988</v>
      </c>
      <c r="G21" s="2">
        <v>240</v>
      </c>
      <c r="H21" s="3">
        <v>4216</v>
      </c>
      <c r="I21" s="3">
        <v>4016</v>
      </c>
      <c r="J21" s="3">
        <v>1127</v>
      </c>
      <c r="K21" s="8">
        <f t="shared" si="5"/>
        <v>9599</v>
      </c>
      <c r="L21" s="2">
        <v>234</v>
      </c>
      <c r="M21" s="3">
        <v>4400</v>
      </c>
      <c r="N21" s="3">
        <v>4939</v>
      </c>
      <c r="O21" s="3">
        <v>1341</v>
      </c>
      <c r="P21" s="8">
        <f t="shared" si="6"/>
        <v>10914</v>
      </c>
    </row>
    <row r="22" spans="1:16" hidden="1" x14ac:dyDescent="0.2">
      <c r="A22" s="8" t="s">
        <v>14</v>
      </c>
      <c r="B22" s="2">
        <v>51</v>
      </c>
      <c r="C22" s="3">
        <v>4521</v>
      </c>
      <c r="D22" s="3">
        <v>4243</v>
      </c>
      <c r="E22" s="3">
        <v>957</v>
      </c>
      <c r="F22" s="8">
        <f t="shared" si="4"/>
        <v>9772</v>
      </c>
      <c r="G22" s="2">
        <v>239</v>
      </c>
      <c r="H22" s="3">
        <v>4564</v>
      </c>
      <c r="I22">
        <v>4520</v>
      </c>
      <c r="J22" s="3">
        <v>830</v>
      </c>
      <c r="K22" s="8">
        <f t="shared" si="5"/>
        <v>10153</v>
      </c>
      <c r="L22" s="2">
        <v>94</v>
      </c>
      <c r="M22" s="3">
        <v>4766</v>
      </c>
      <c r="N22" s="3">
        <v>4677</v>
      </c>
      <c r="O22" s="3">
        <v>790</v>
      </c>
      <c r="P22" s="8">
        <f t="shared" si="6"/>
        <v>10327</v>
      </c>
    </row>
    <row r="23" spans="1:16" s="3" customFormat="1" hidden="1" x14ac:dyDescent="0.2">
      <c r="A23" s="9" t="s">
        <v>17</v>
      </c>
      <c r="B23" s="5">
        <v>0</v>
      </c>
      <c r="C23" s="6">
        <v>256</v>
      </c>
      <c r="D23" s="6">
        <v>230</v>
      </c>
      <c r="E23" s="6">
        <v>4</v>
      </c>
      <c r="F23" s="9">
        <f t="shared" si="4"/>
        <v>490</v>
      </c>
      <c r="G23" s="6">
        <v>0</v>
      </c>
      <c r="H23" s="6">
        <v>336</v>
      </c>
      <c r="I23" s="6">
        <v>376</v>
      </c>
      <c r="J23" s="6">
        <v>4</v>
      </c>
      <c r="K23" s="8">
        <f t="shared" si="5"/>
        <v>716</v>
      </c>
      <c r="L23" s="6">
        <v>0</v>
      </c>
      <c r="M23" s="6">
        <v>416</v>
      </c>
      <c r="N23" s="6">
        <v>330</v>
      </c>
      <c r="O23" s="6">
        <v>0</v>
      </c>
      <c r="P23" s="9">
        <f t="shared" si="6"/>
        <v>746</v>
      </c>
    </row>
    <row r="24" spans="1:16" hidden="1" x14ac:dyDescent="0.2">
      <c r="A24" s="9" t="s">
        <v>5</v>
      </c>
      <c r="B24" s="5">
        <f>SUM(B17:B23)</f>
        <v>16486</v>
      </c>
      <c r="C24" s="6">
        <f>SUM(C17:C23)</f>
        <v>136545</v>
      </c>
      <c r="D24" s="6">
        <f>SUM(D17:D23)</f>
        <v>124594</v>
      </c>
      <c r="E24" s="6">
        <f>SUM(E17:E23)</f>
        <v>30333</v>
      </c>
      <c r="F24" s="9">
        <f t="shared" si="4"/>
        <v>307958</v>
      </c>
      <c r="G24" s="6">
        <f>SUM(G17:G23)</f>
        <v>17599</v>
      </c>
      <c r="H24" s="6">
        <f>SUM(H17:H23)</f>
        <v>137872</v>
      </c>
      <c r="I24" s="6">
        <f>SUM(I17:I23)</f>
        <v>128254</v>
      </c>
      <c r="J24" s="6">
        <f>SUM(J17:J23)</f>
        <v>31205</v>
      </c>
      <c r="K24" s="14">
        <f t="shared" si="5"/>
        <v>314930</v>
      </c>
      <c r="L24" s="5">
        <f>SUM(L17:L23)</f>
        <v>17133</v>
      </c>
      <c r="M24" s="6">
        <f>SUM(M17:M23)</f>
        <v>145288</v>
      </c>
      <c r="N24" s="6">
        <f>SUM(N17:N23)</f>
        <v>135901</v>
      </c>
      <c r="O24" s="6">
        <f>SUM(O17:O23)</f>
        <v>31603</v>
      </c>
      <c r="P24" s="16">
        <f>SUM(P17:P23)</f>
        <v>329925</v>
      </c>
    </row>
    <row r="25" spans="1:16" hidden="1" x14ac:dyDescent="0.2"/>
    <row r="26" spans="1:16" hidden="1" x14ac:dyDescent="0.2">
      <c r="A26" s="17"/>
      <c r="B26" s="19" t="s">
        <v>18</v>
      </c>
      <c r="C26" s="20" t="s">
        <v>18</v>
      </c>
      <c r="D26" s="20" t="s">
        <v>18</v>
      </c>
      <c r="E26" s="21" t="s">
        <v>18</v>
      </c>
      <c r="F26" s="22" t="s">
        <v>18</v>
      </c>
      <c r="G26" s="19" t="s">
        <v>19</v>
      </c>
      <c r="H26" s="20" t="s">
        <v>19</v>
      </c>
      <c r="I26" s="20" t="s">
        <v>19</v>
      </c>
      <c r="J26" s="21" t="s">
        <v>19</v>
      </c>
      <c r="K26" s="22" t="s">
        <v>19</v>
      </c>
      <c r="L26" s="19" t="s">
        <v>20</v>
      </c>
      <c r="M26" s="20" t="s">
        <v>20</v>
      </c>
      <c r="N26" s="20" t="s">
        <v>20</v>
      </c>
      <c r="O26" s="21" t="s">
        <v>20</v>
      </c>
      <c r="P26" s="22" t="s">
        <v>20</v>
      </c>
    </row>
    <row r="27" spans="1:16" ht="13.5" hidden="1" thickBot="1" x14ac:dyDescent="0.25">
      <c r="A27" s="10"/>
      <c r="B27" s="11" t="s">
        <v>0</v>
      </c>
      <c r="C27" s="12" t="s">
        <v>1</v>
      </c>
      <c r="D27" s="12" t="s">
        <v>2</v>
      </c>
      <c r="E27" s="12" t="s">
        <v>3</v>
      </c>
      <c r="F27" s="10" t="s">
        <v>5</v>
      </c>
      <c r="G27" s="11" t="s">
        <v>0</v>
      </c>
      <c r="H27" s="12" t="s">
        <v>1</v>
      </c>
      <c r="I27" s="12" t="s">
        <v>2</v>
      </c>
      <c r="J27" s="12" t="s">
        <v>3</v>
      </c>
      <c r="K27" s="10" t="s">
        <v>5</v>
      </c>
      <c r="L27" s="11" t="s">
        <v>0</v>
      </c>
      <c r="M27" s="12" t="s">
        <v>1</v>
      </c>
      <c r="N27" s="12" t="s">
        <v>2</v>
      </c>
      <c r="O27" s="12" t="s">
        <v>3</v>
      </c>
      <c r="P27" s="10" t="s">
        <v>5</v>
      </c>
    </row>
    <row r="28" spans="1:16" ht="13.5" hidden="1" thickTop="1" x14ac:dyDescent="0.2">
      <c r="A28" s="8" t="s">
        <v>12</v>
      </c>
      <c r="B28" s="2">
        <v>8524</v>
      </c>
      <c r="C28" s="3">
        <f>92049-512</f>
        <v>91537</v>
      </c>
      <c r="D28" s="3">
        <v>82812</v>
      </c>
      <c r="E28" s="4">
        <v>15211</v>
      </c>
      <c r="F28" s="4">
        <f t="shared" ref="F28:F35" si="7">SUM(B28:E28)</f>
        <v>198084</v>
      </c>
      <c r="G28" s="2">
        <v>9172</v>
      </c>
      <c r="H28" s="3">
        <v>97278</v>
      </c>
      <c r="I28" s="3">
        <v>86389</v>
      </c>
      <c r="J28" s="4">
        <v>16202</v>
      </c>
      <c r="K28" s="4">
        <f t="shared" ref="K28:K34" si="8">SUM(G28:J28)</f>
        <v>209041</v>
      </c>
      <c r="L28" s="2">
        <v>10079</v>
      </c>
      <c r="M28" s="15">
        <v>101246</v>
      </c>
      <c r="N28" s="15">
        <v>90502</v>
      </c>
      <c r="O28" s="4">
        <v>17065</v>
      </c>
      <c r="P28" s="4">
        <f t="shared" ref="P28:P34" si="9">SUM(L28:O28)</f>
        <v>218892</v>
      </c>
    </row>
    <row r="29" spans="1:16" hidden="1" x14ac:dyDescent="0.2">
      <c r="A29" s="8" t="s">
        <v>15</v>
      </c>
      <c r="B29" s="2">
        <v>2696</v>
      </c>
      <c r="C29" s="3">
        <v>18112</v>
      </c>
      <c r="D29" s="15">
        <v>17953</v>
      </c>
      <c r="E29" s="4">
        <v>4932</v>
      </c>
      <c r="F29" s="4">
        <f t="shared" si="7"/>
        <v>43693</v>
      </c>
      <c r="G29" s="2">
        <v>3078</v>
      </c>
      <c r="H29" s="3">
        <v>19197</v>
      </c>
      <c r="I29" s="15">
        <v>19107</v>
      </c>
      <c r="J29" s="4">
        <v>5310</v>
      </c>
      <c r="K29" s="4">
        <f t="shared" si="8"/>
        <v>46692</v>
      </c>
      <c r="L29" s="2">
        <v>3087</v>
      </c>
      <c r="M29" s="15">
        <v>19811</v>
      </c>
      <c r="N29" s="15">
        <v>19748</v>
      </c>
      <c r="O29" s="4">
        <v>5346</v>
      </c>
      <c r="P29" s="4">
        <f t="shared" si="9"/>
        <v>47992</v>
      </c>
    </row>
    <row r="30" spans="1:16" hidden="1" x14ac:dyDescent="0.2">
      <c r="A30" s="8" t="s">
        <v>11</v>
      </c>
      <c r="B30" s="2">
        <v>4686</v>
      </c>
      <c r="C30" s="3">
        <v>23282</v>
      </c>
      <c r="D30" s="15">
        <v>22471</v>
      </c>
      <c r="E30" s="4">
        <v>9162</v>
      </c>
      <c r="F30" s="4">
        <f t="shared" si="7"/>
        <v>59601</v>
      </c>
      <c r="G30" s="2">
        <v>5458</v>
      </c>
      <c r="H30" s="3">
        <v>24118</v>
      </c>
      <c r="I30" s="15">
        <v>22757</v>
      </c>
      <c r="J30" s="4">
        <v>8870</v>
      </c>
      <c r="K30" s="4">
        <f t="shared" si="8"/>
        <v>61203</v>
      </c>
      <c r="L30" s="2">
        <v>5186</v>
      </c>
      <c r="M30" s="15">
        <v>23415</v>
      </c>
      <c r="N30" s="15">
        <v>23534</v>
      </c>
      <c r="O30" s="4">
        <v>8860</v>
      </c>
      <c r="P30" s="4">
        <f t="shared" si="9"/>
        <v>60995</v>
      </c>
    </row>
    <row r="31" spans="1:16" hidden="1" x14ac:dyDescent="0.2">
      <c r="A31" s="8" t="s">
        <v>13</v>
      </c>
      <c r="B31" s="2">
        <v>1235</v>
      </c>
      <c r="C31" s="3">
        <v>11096</v>
      </c>
      <c r="D31" s="15">
        <v>10698</v>
      </c>
      <c r="E31" s="4">
        <v>2458</v>
      </c>
      <c r="F31" s="4">
        <f t="shared" si="7"/>
        <v>25487</v>
      </c>
      <c r="G31" s="2">
        <v>1647</v>
      </c>
      <c r="H31" s="3">
        <v>11332</v>
      </c>
      <c r="I31" s="15">
        <v>11039</v>
      </c>
      <c r="J31" s="4">
        <v>2490</v>
      </c>
      <c r="K31" s="4">
        <f t="shared" si="8"/>
        <v>26508</v>
      </c>
      <c r="L31" s="2">
        <v>1471</v>
      </c>
      <c r="M31" s="15">
        <v>11508</v>
      </c>
      <c r="N31" s="15">
        <v>10866</v>
      </c>
      <c r="O31" s="4">
        <v>2137</v>
      </c>
      <c r="P31" s="4">
        <f t="shared" si="9"/>
        <v>25982</v>
      </c>
    </row>
    <row r="32" spans="1:16" hidden="1" x14ac:dyDescent="0.2">
      <c r="A32" s="8" t="s">
        <v>16</v>
      </c>
      <c r="B32" s="2">
        <v>303</v>
      </c>
      <c r="C32" s="3">
        <v>4599</v>
      </c>
      <c r="D32" s="15">
        <v>5050</v>
      </c>
      <c r="E32" s="4">
        <v>1599</v>
      </c>
      <c r="F32" s="4">
        <f t="shared" si="7"/>
        <v>11551</v>
      </c>
      <c r="G32" s="2">
        <v>294</v>
      </c>
      <c r="H32" s="3">
        <v>4961</v>
      </c>
      <c r="I32" s="15">
        <v>5342</v>
      </c>
      <c r="J32" s="4">
        <v>1451</v>
      </c>
      <c r="K32" s="4">
        <f t="shared" si="8"/>
        <v>12048</v>
      </c>
      <c r="L32" s="2">
        <v>356</v>
      </c>
      <c r="M32" s="15">
        <v>5347</v>
      </c>
      <c r="N32" s="15">
        <v>5792</v>
      </c>
      <c r="O32" s="4">
        <v>1907</v>
      </c>
      <c r="P32" s="4">
        <f t="shared" si="9"/>
        <v>13402</v>
      </c>
    </row>
    <row r="33" spans="1:16" hidden="1" x14ac:dyDescent="0.2">
      <c r="A33" s="8" t="s">
        <v>14</v>
      </c>
      <c r="B33" s="2">
        <v>231</v>
      </c>
      <c r="C33" s="3">
        <v>3607</v>
      </c>
      <c r="D33" s="15">
        <v>3565</v>
      </c>
      <c r="E33" s="4">
        <v>661</v>
      </c>
      <c r="F33" s="4">
        <f t="shared" si="7"/>
        <v>8064</v>
      </c>
      <c r="G33" s="2">
        <v>142</v>
      </c>
      <c r="H33" s="3">
        <v>4210</v>
      </c>
      <c r="I33" s="15">
        <v>3924</v>
      </c>
      <c r="J33" s="4">
        <v>595</v>
      </c>
      <c r="K33" s="4">
        <f t="shared" si="8"/>
        <v>8871</v>
      </c>
      <c r="L33" s="2">
        <v>181</v>
      </c>
      <c r="M33" s="15">
        <v>4359</v>
      </c>
      <c r="N33" s="15">
        <v>3946</v>
      </c>
      <c r="O33" s="4">
        <v>449</v>
      </c>
      <c r="P33" s="4">
        <f t="shared" si="9"/>
        <v>8935</v>
      </c>
    </row>
    <row r="34" spans="1:16" hidden="1" x14ac:dyDescent="0.2">
      <c r="A34" s="9" t="s">
        <v>17</v>
      </c>
      <c r="B34" s="5"/>
      <c r="C34" s="6">
        <v>512</v>
      </c>
      <c r="D34" s="6"/>
      <c r="E34" s="7"/>
      <c r="F34" s="9">
        <f t="shared" si="7"/>
        <v>512</v>
      </c>
      <c r="G34" s="5"/>
      <c r="H34" s="6">
        <v>580</v>
      </c>
      <c r="I34" s="6">
        <v>444</v>
      </c>
      <c r="J34" s="7"/>
      <c r="K34" s="9">
        <f t="shared" si="8"/>
        <v>1024</v>
      </c>
      <c r="L34" s="5"/>
      <c r="M34" s="6">
        <v>462</v>
      </c>
      <c r="N34" s="6">
        <v>430</v>
      </c>
      <c r="O34" s="7">
        <v>24</v>
      </c>
      <c r="P34" s="9">
        <f t="shared" si="9"/>
        <v>916</v>
      </c>
    </row>
    <row r="35" spans="1:16" hidden="1" x14ac:dyDescent="0.2">
      <c r="A35" s="9" t="s">
        <v>5</v>
      </c>
      <c r="B35" s="5">
        <f>SUM(B28:B34)</f>
        <v>17675</v>
      </c>
      <c r="C35" s="6">
        <f t="shared" ref="C35:P35" si="10">SUM(C28:C34)</f>
        <v>152745</v>
      </c>
      <c r="D35" s="6">
        <f t="shared" si="10"/>
        <v>142549</v>
      </c>
      <c r="E35" s="7">
        <f t="shared" si="10"/>
        <v>34023</v>
      </c>
      <c r="F35" s="7">
        <f t="shared" si="7"/>
        <v>346992</v>
      </c>
      <c r="G35" s="5">
        <f t="shared" si="10"/>
        <v>19791</v>
      </c>
      <c r="H35" s="6">
        <f t="shared" si="10"/>
        <v>161676</v>
      </c>
      <c r="I35" s="6">
        <f t="shared" si="10"/>
        <v>149002</v>
      </c>
      <c r="J35" s="7">
        <f t="shared" si="10"/>
        <v>34918</v>
      </c>
      <c r="K35" s="7">
        <f t="shared" si="10"/>
        <v>365387</v>
      </c>
      <c r="L35" s="5">
        <f t="shared" si="10"/>
        <v>20360</v>
      </c>
      <c r="M35" s="6">
        <f t="shared" si="10"/>
        <v>166148</v>
      </c>
      <c r="N35" s="6">
        <f t="shared" si="10"/>
        <v>154818</v>
      </c>
      <c r="O35" s="7">
        <f t="shared" si="10"/>
        <v>35788</v>
      </c>
      <c r="P35" s="7">
        <f t="shared" si="10"/>
        <v>377114</v>
      </c>
    </row>
    <row r="36" spans="1:16" hidden="1" x14ac:dyDescent="0.2"/>
    <row r="37" spans="1:16" hidden="1" x14ac:dyDescent="0.2">
      <c r="A37" s="17"/>
      <c r="B37" s="19" t="s">
        <v>21</v>
      </c>
      <c r="C37" s="20" t="s">
        <v>21</v>
      </c>
      <c r="D37" s="20" t="s">
        <v>21</v>
      </c>
      <c r="E37" s="21" t="s">
        <v>21</v>
      </c>
      <c r="F37" s="22" t="s">
        <v>21</v>
      </c>
      <c r="G37" s="19" t="s">
        <v>22</v>
      </c>
      <c r="H37" s="20" t="s">
        <v>22</v>
      </c>
      <c r="I37" s="20" t="s">
        <v>22</v>
      </c>
      <c r="J37" s="21" t="s">
        <v>22</v>
      </c>
      <c r="K37" s="22" t="s">
        <v>22</v>
      </c>
      <c r="L37" s="19" t="s">
        <v>23</v>
      </c>
      <c r="M37" s="20" t="s">
        <v>23</v>
      </c>
      <c r="N37" s="20" t="s">
        <v>23</v>
      </c>
      <c r="O37" s="21" t="s">
        <v>23</v>
      </c>
      <c r="P37" s="22" t="s">
        <v>23</v>
      </c>
    </row>
    <row r="38" spans="1:16" ht="13.5" hidden="1" thickBot="1" x14ac:dyDescent="0.25">
      <c r="A38" s="10"/>
      <c r="B38" s="11" t="s">
        <v>0</v>
      </c>
      <c r="C38" s="12" t="s">
        <v>1</v>
      </c>
      <c r="D38" s="12" t="s">
        <v>2</v>
      </c>
      <c r="E38" s="12" t="s">
        <v>3</v>
      </c>
      <c r="F38" s="10" t="s">
        <v>5</v>
      </c>
      <c r="G38" s="11" t="s">
        <v>0</v>
      </c>
      <c r="H38" s="12" t="s">
        <v>1</v>
      </c>
      <c r="I38" s="12" t="s">
        <v>2</v>
      </c>
      <c r="J38" s="12" t="s">
        <v>3</v>
      </c>
      <c r="K38" s="10" t="s">
        <v>5</v>
      </c>
      <c r="L38" s="11" t="s">
        <v>0</v>
      </c>
      <c r="M38" s="12" t="s">
        <v>1</v>
      </c>
      <c r="N38" s="12" t="s">
        <v>2</v>
      </c>
      <c r="O38" s="12" t="s">
        <v>3</v>
      </c>
      <c r="P38" s="10" t="s">
        <v>5</v>
      </c>
    </row>
    <row r="39" spans="1:16" ht="13.5" hidden="1" thickTop="1" x14ac:dyDescent="0.2">
      <c r="A39" s="8" t="s">
        <v>12</v>
      </c>
      <c r="B39" s="2">
        <v>10792</v>
      </c>
      <c r="C39" s="3">
        <v>106319</v>
      </c>
      <c r="D39" s="3">
        <v>94030</v>
      </c>
      <c r="E39" s="4">
        <v>17345</v>
      </c>
      <c r="F39" s="4">
        <f t="shared" ref="F39:F46" si="11">SUM(B39:E39)</f>
        <v>228486</v>
      </c>
      <c r="G39" s="2">
        <v>10944</v>
      </c>
      <c r="H39" s="3">
        <v>107979</v>
      </c>
      <c r="I39" s="3">
        <v>93614.000000000058</v>
      </c>
      <c r="J39" s="4">
        <v>16143</v>
      </c>
      <c r="K39" s="4">
        <f>SUM(G39:J39)</f>
        <v>228680.00000000006</v>
      </c>
      <c r="L39" s="2">
        <v>10685</v>
      </c>
      <c r="M39" s="15">
        <v>111657</v>
      </c>
      <c r="N39" s="15">
        <v>97322</v>
      </c>
      <c r="O39" s="4">
        <v>16875</v>
      </c>
      <c r="P39" s="4">
        <f>SUM(L39:O39)</f>
        <v>236539</v>
      </c>
    </row>
    <row r="40" spans="1:16" hidden="1" x14ac:dyDescent="0.2">
      <c r="A40" s="8" t="s">
        <v>15</v>
      </c>
      <c r="B40" s="2">
        <v>3268</v>
      </c>
      <c r="C40" s="15">
        <v>20711</v>
      </c>
      <c r="D40" s="15">
        <v>20151</v>
      </c>
      <c r="E40" s="4">
        <v>5685</v>
      </c>
      <c r="F40" s="4">
        <f t="shared" si="11"/>
        <v>49815</v>
      </c>
      <c r="G40" s="2">
        <v>3225</v>
      </c>
      <c r="H40" s="3">
        <v>21061</v>
      </c>
      <c r="I40" s="15">
        <v>20522</v>
      </c>
      <c r="J40" s="4">
        <v>4930</v>
      </c>
      <c r="K40" s="4">
        <f>SUM(G40:J40)</f>
        <v>49738</v>
      </c>
      <c r="L40" s="2">
        <v>3528</v>
      </c>
      <c r="M40" s="15">
        <v>21948</v>
      </c>
      <c r="N40" s="15">
        <v>19719</v>
      </c>
      <c r="O40" s="4">
        <v>4938</v>
      </c>
      <c r="P40" s="4">
        <f>SUM(L40:O40)</f>
        <v>50133</v>
      </c>
    </row>
    <row r="41" spans="1:16" hidden="1" x14ac:dyDescent="0.2">
      <c r="A41" s="8" t="s">
        <v>11</v>
      </c>
      <c r="B41" s="2">
        <v>5851</v>
      </c>
      <c r="C41" s="3">
        <v>24151</v>
      </c>
      <c r="D41" s="15">
        <v>24337</v>
      </c>
      <c r="E41" s="4">
        <v>9397</v>
      </c>
      <c r="F41" s="4">
        <f t="shared" si="11"/>
        <v>63736</v>
      </c>
      <c r="G41" s="2">
        <v>5581</v>
      </c>
      <c r="H41" s="3">
        <v>24380</v>
      </c>
      <c r="I41" s="15">
        <v>25915</v>
      </c>
      <c r="J41" s="4">
        <v>8845</v>
      </c>
      <c r="K41" s="4">
        <f t="shared" ref="K41:K46" si="12">SUM(G41:J41)</f>
        <v>64721</v>
      </c>
      <c r="L41" s="2">
        <v>5658</v>
      </c>
      <c r="M41" s="15">
        <v>24721</v>
      </c>
      <c r="N41" s="15">
        <v>24831</v>
      </c>
      <c r="O41" s="4">
        <v>9256</v>
      </c>
      <c r="P41" s="4">
        <f t="shared" ref="P41:P46" si="13">SUM(L41:O41)</f>
        <v>64466</v>
      </c>
    </row>
    <row r="42" spans="1:16" hidden="1" x14ac:dyDescent="0.2">
      <c r="A42" s="8" t="s">
        <v>13</v>
      </c>
      <c r="B42" s="2">
        <v>1648</v>
      </c>
      <c r="C42" s="3">
        <v>11389</v>
      </c>
      <c r="D42" s="15">
        <v>10751</v>
      </c>
      <c r="E42" s="4">
        <v>2111</v>
      </c>
      <c r="F42" s="4">
        <f t="shared" si="11"/>
        <v>25899</v>
      </c>
      <c r="G42" s="2">
        <v>1343</v>
      </c>
      <c r="H42" s="3">
        <v>10464</v>
      </c>
      <c r="I42" s="15">
        <v>10256</v>
      </c>
      <c r="J42" s="4">
        <v>1939</v>
      </c>
      <c r="K42" s="4">
        <f t="shared" si="12"/>
        <v>24002</v>
      </c>
      <c r="L42" s="2">
        <v>1454</v>
      </c>
      <c r="M42" s="15">
        <v>9011</v>
      </c>
      <c r="N42" s="15">
        <v>8955</v>
      </c>
      <c r="O42" s="4">
        <v>1692</v>
      </c>
      <c r="P42" s="4">
        <f t="shared" si="13"/>
        <v>21112</v>
      </c>
    </row>
    <row r="43" spans="1:16" hidden="1" x14ac:dyDescent="0.2">
      <c r="A43" s="8" t="s">
        <v>16</v>
      </c>
      <c r="B43" s="2">
        <v>442</v>
      </c>
      <c r="C43" s="15">
        <v>5917</v>
      </c>
      <c r="D43" s="15">
        <v>5761</v>
      </c>
      <c r="E43" s="4">
        <v>1746</v>
      </c>
      <c r="F43" s="4">
        <f t="shared" si="11"/>
        <v>13866</v>
      </c>
      <c r="G43" s="2">
        <v>361</v>
      </c>
      <c r="H43" s="3">
        <v>6550</v>
      </c>
      <c r="I43" s="15">
        <v>6463</v>
      </c>
      <c r="J43" s="4">
        <v>2152</v>
      </c>
      <c r="K43" s="4">
        <f>SUM(G43:J43)</f>
        <v>15526</v>
      </c>
      <c r="L43" s="2">
        <v>586</v>
      </c>
      <c r="M43" s="15">
        <v>7685</v>
      </c>
      <c r="N43" s="15">
        <v>7085</v>
      </c>
      <c r="O43" s="4">
        <v>2263</v>
      </c>
      <c r="P43" s="4">
        <f>SUM(L43:O43)</f>
        <v>17619</v>
      </c>
    </row>
    <row r="44" spans="1:16" hidden="1" x14ac:dyDescent="0.2">
      <c r="A44" s="8" t="s">
        <v>14</v>
      </c>
      <c r="B44" s="2">
        <v>159</v>
      </c>
      <c r="C44" s="15">
        <v>4924</v>
      </c>
      <c r="D44" s="15">
        <v>4768</v>
      </c>
      <c r="E44" s="4">
        <v>478</v>
      </c>
      <c r="F44" s="4">
        <f t="shared" si="11"/>
        <v>10329</v>
      </c>
      <c r="G44" s="2">
        <v>182</v>
      </c>
      <c r="H44" s="3">
        <v>4944</v>
      </c>
      <c r="I44" s="15">
        <v>6243</v>
      </c>
      <c r="J44" s="4">
        <v>1471</v>
      </c>
      <c r="K44" s="4">
        <f t="shared" si="12"/>
        <v>12840</v>
      </c>
      <c r="L44" s="2">
        <v>617</v>
      </c>
      <c r="M44" s="15">
        <v>7175</v>
      </c>
      <c r="N44" s="15">
        <v>7787</v>
      </c>
      <c r="O44" s="4">
        <v>1126</v>
      </c>
      <c r="P44" s="4">
        <f t="shared" si="13"/>
        <v>16705</v>
      </c>
    </row>
    <row r="45" spans="1:16" hidden="1" x14ac:dyDescent="0.2">
      <c r="A45" s="9" t="s">
        <v>24</v>
      </c>
      <c r="B45" s="5"/>
      <c r="C45" s="6"/>
      <c r="D45" s="6"/>
      <c r="E45" s="7"/>
      <c r="F45" s="9">
        <f t="shared" si="11"/>
        <v>0</v>
      </c>
      <c r="G45" s="5"/>
      <c r="H45" s="6"/>
      <c r="I45" s="6"/>
      <c r="J45" s="7"/>
      <c r="K45" s="9">
        <f t="shared" si="12"/>
        <v>0</v>
      </c>
      <c r="L45" s="5"/>
      <c r="M45" s="6">
        <v>6</v>
      </c>
      <c r="N45" s="6">
        <v>563</v>
      </c>
      <c r="O45" s="7">
        <v>3</v>
      </c>
      <c r="P45" s="9">
        <f t="shared" si="13"/>
        <v>572</v>
      </c>
    </row>
    <row r="46" spans="1:16" hidden="1" x14ac:dyDescent="0.2">
      <c r="A46" s="9" t="s">
        <v>5</v>
      </c>
      <c r="B46" s="5">
        <f>SUM(B39:B45)</f>
        <v>22160</v>
      </c>
      <c r="C46" s="6">
        <f>SUM(C39:C45)</f>
        <v>173411</v>
      </c>
      <c r="D46" s="6">
        <f>SUM(D39:D45)</f>
        <v>159798</v>
      </c>
      <c r="E46" s="7">
        <f>SUM(E39:E45)</f>
        <v>36762</v>
      </c>
      <c r="F46" s="7">
        <f t="shared" si="11"/>
        <v>392131</v>
      </c>
      <c r="G46" s="5">
        <f>SUM(G39:G45)</f>
        <v>21636</v>
      </c>
      <c r="H46" s="6">
        <f>SUM(H39:H45)</f>
        <v>175378</v>
      </c>
      <c r="I46" s="6">
        <f>SUM(I39:I45)</f>
        <v>163013.00000000006</v>
      </c>
      <c r="J46" s="7">
        <f>SUM(J39:J45)</f>
        <v>35480</v>
      </c>
      <c r="K46" s="7">
        <f t="shared" si="12"/>
        <v>395507.00000000006</v>
      </c>
      <c r="L46" s="5">
        <f>SUM(L39:L45)</f>
        <v>22528</v>
      </c>
      <c r="M46" s="6">
        <f>SUM(M39:M45)</f>
        <v>182203</v>
      </c>
      <c r="N46" s="6">
        <f>SUM(N39:N45)</f>
        <v>166262</v>
      </c>
      <c r="O46" s="7">
        <f>SUM(O39:O45)</f>
        <v>36153</v>
      </c>
      <c r="P46" s="7">
        <f t="shared" si="13"/>
        <v>407146</v>
      </c>
    </row>
    <row r="47" spans="1:16" hidden="1" x14ac:dyDescent="0.2"/>
    <row r="48" spans="1:16" x14ac:dyDescent="0.2">
      <c r="A48" s="17"/>
      <c r="B48" s="19" t="s">
        <v>25</v>
      </c>
      <c r="C48" s="20" t="s">
        <v>25</v>
      </c>
      <c r="D48" s="20" t="s">
        <v>25</v>
      </c>
      <c r="E48" s="21" t="s">
        <v>25</v>
      </c>
      <c r="F48" s="22" t="s">
        <v>25</v>
      </c>
      <c r="G48" s="19" t="s">
        <v>26</v>
      </c>
      <c r="H48" s="20" t="s">
        <v>26</v>
      </c>
      <c r="I48" s="20" t="s">
        <v>26</v>
      </c>
      <c r="J48" s="21" t="s">
        <v>26</v>
      </c>
      <c r="K48" s="22" t="s">
        <v>26</v>
      </c>
      <c r="L48" s="19" t="s">
        <v>27</v>
      </c>
      <c r="M48" s="20" t="s">
        <v>27</v>
      </c>
      <c r="N48" s="20" t="s">
        <v>27</v>
      </c>
      <c r="O48" s="21" t="s">
        <v>27</v>
      </c>
      <c r="P48" s="22" t="s">
        <v>27</v>
      </c>
    </row>
    <row r="49" spans="1:16" ht="13.5" thickBot="1" x14ac:dyDescent="0.25">
      <c r="A49" s="10"/>
      <c r="B49" s="11" t="s">
        <v>0</v>
      </c>
      <c r="C49" s="12" t="s">
        <v>1</v>
      </c>
      <c r="D49" s="12" t="s">
        <v>2</v>
      </c>
      <c r="E49" s="12" t="s">
        <v>3</v>
      </c>
      <c r="F49" s="10" t="s">
        <v>5</v>
      </c>
      <c r="G49" s="11" t="s">
        <v>0</v>
      </c>
      <c r="H49" s="12" t="s">
        <v>1</v>
      </c>
      <c r="I49" s="12" t="s">
        <v>2</v>
      </c>
      <c r="J49" s="12" t="s">
        <v>3</v>
      </c>
      <c r="K49" s="10" t="s">
        <v>5</v>
      </c>
      <c r="L49" s="11" t="s">
        <v>0</v>
      </c>
      <c r="M49" s="12" t="s">
        <v>1</v>
      </c>
      <c r="N49" s="12" t="s">
        <v>2</v>
      </c>
      <c r="O49" s="12" t="s">
        <v>3</v>
      </c>
      <c r="P49" s="10" t="s">
        <v>5</v>
      </c>
    </row>
    <row r="50" spans="1:16" ht="13.5" thickTop="1" x14ac:dyDescent="0.2">
      <c r="A50" s="8" t="s">
        <v>12</v>
      </c>
      <c r="B50" s="2">
        <v>11502</v>
      </c>
      <c r="C50" s="3">
        <v>115043</v>
      </c>
      <c r="D50" s="3">
        <v>99542.000000000189</v>
      </c>
      <c r="E50" s="4">
        <v>18779</v>
      </c>
      <c r="F50" s="4">
        <f t="shared" ref="F50:F57" si="14">SUM(B50:E50)</f>
        <v>244866.00000000017</v>
      </c>
      <c r="G50" s="2">
        <v>11283</v>
      </c>
      <c r="H50" s="3">
        <v>118116</v>
      </c>
      <c r="I50" s="3">
        <v>103414</v>
      </c>
      <c r="J50" s="4">
        <v>19142</v>
      </c>
      <c r="K50" s="4">
        <f t="shared" ref="K50:K57" si="15">SUM(G50:J50)</f>
        <v>251955</v>
      </c>
      <c r="L50" s="2">
        <v>10946</v>
      </c>
      <c r="M50" s="15">
        <v>122123</v>
      </c>
      <c r="N50" s="15">
        <v>107183</v>
      </c>
      <c r="O50" s="4">
        <v>18229</v>
      </c>
      <c r="P50" s="4">
        <f>SUM(L50:O50)</f>
        <v>258481</v>
      </c>
    </row>
    <row r="51" spans="1:16" x14ac:dyDescent="0.2">
      <c r="A51" s="8" t="s">
        <v>15</v>
      </c>
      <c r="B51" s="2">
        <v>3215</v>
      </c>
      <c r="C51" s="15">
        <v>19063</v>
      </c>
      <c r="D51" s="15">
        <v>18742</v>
      </c>
      <c r="E51" s="4">
        <v>5068</v>
      </c>
      <c r="F51" s="4">
        <f t="shared" si="14"/>
        <v>46088</v>
      </c>
      <c r="G51" s="2">
        <v>2957</v>
      </c>
      <c r="H51" s="3">
        <v>19911</v>
      </c>
      <c r="I51" s="15">
        <v>20125</v>
      </c>
      <c r="J51" s="4">
        <v>4894</v>
      </c>
      <c r="K51" s="4">
        <f t="shared" si="15"/>
        <v>47887</v>
      </c>
      <c r="L51" s="2">
        <v>3062</v>
      </c>
      <c r="M51" s="15">
        <v>21261</v>
      </c>
      <c r="N51" s="15">
        <v>19705</v>
      </c>
      <c r="O51" s="4">
        <v>4987</v>
      </c>
      <c r="P51" s="4">
        <f t="shared" ref="P51:P57" si="16">SUM(L51:O51)</f>
        <v>49015</v>
      </c>
    </row>
    <row r="52" spans="1:16" x14ac:dyDescent="0.2">
      <c r="A52" s="8" t="s">
        <v>11</v>
      </c>
      <c r="B52" s="2">
        <v>5597</v>
      </c>
      <c r="C52" s="3">
        <v>24906</v>
      </c>
      <c r="D52" s="15">
        <v>24358</v>
      </c>
      <c r="E52" s="4">
        <v>8970</v>
      </c>
      <c r="F52" s="4">
        <f t="shared" si="14"/>
        <v>63831</v>
      </c>
      <c r="G52" s="2">
        <v>4915</v>
      </c>
      <c r="H52" s="3">
        <v>22709</v>
      </c>
      <c r="I52" s="15">
        <v>23043</v>
      </c>
      <c r="J52" s="4">
        <v>8531</v>
      </c>
      <c r="K52" s="4">
        <f t="shared" si="15"/>
        <v>59198</v>
      </c>
      <c r="L52" s="2">
        <v>3932</v>
      </c>
      <c r="M52" s="15">
        <v>21447</v>
      </c>
      <c r="N52" s="15">
        <v>20914</v>
      </c>
      <c r="O52" s="4">
        <v>7728</v>
      </c>
      <c r="P52" s="4">
        <f t="shared" si="16"/>
        <v>54021</v>
      </c>
    </row>
    <row r="53" spans="1:16" x14ac:dyDescent="0.2">
      <c r="A53" s="8" t="s">
        <v>13</v>
      </c>
      <c r="B53" s="2">
        <v>1329</v>
      </c>
      <c r="C53" s="3">
        <v>9132</v>
      </c>
      <c r="D53" s="15">
        <v>9134.0000000000055</v>
      </c>
      <c r="E53" s="4">
        <v>1966</v>
      </c>
      <c r="F53" s="4">
        <f t="shared" si="14"/>
        <v>21561.000000000007</v>
      </c>
      <c r="G53" s="2">
        <v>1039</v>
      </c>
      <c r="H53" s="3">
        <v>8918</v>
      </c>
      <c r="I53" s="15">
        <v>8564</v>
      </c>
      <c r="J53" s="4">
        <v>1628</v>
      </c>
      <c r="K53" s="4">
        <f t="shared" si="15"/>
        <v>20149</v>
      </c>
      <c r="L53" s="2">
        <v>1240</v>
      </c>
      <c r="M53" s="15">
        <v>8546</v>
      </c>
      <c r="N53" s="15">
        <v>8217</v>
      </c>
      <c r="O53" s="4">
        <v>1653</v>
      </c>
      <c r="P53" s="4">
        <f t="shared" si="16"/>
        <v>19656</v>
      </c>
    </row>
    <row r="54" spans="1:16" x14ac:dyDescent="0.2">
      <c r="A54" s="8" t="s">
        <v>16</v>
      </c>
      <c r="B54" s="2">
        <v>646</v>
      </c>
      <c r="C54" s="15">
        <v>8150</v>
      </c>
      <c r="D54" s="15">
        <v>7432</v>
      </c>
      <c r="E54" s="4">
        <v>2249</v>
      </c>
      <c r="F54" s="4">
        <f t="shared" si="14"/>
        <v>18477</v>
      </c>
      <c r="G54" s="2">
        <v>734</v>
      </c>
      <c r="H54" s="3">
        <v>9428</v>
      </c>
      <c r="I54" s="15">
        <v>8338</v>
      </c>
      <c r="J54" s="4">
        <v>2482</v>
      </c>
      <c r="K54" s="4">
        <f t="shared" si="15"/>
        <v>20982</v>
      </c>
      <c r="L54" s="2">
        <v>738</v>
      </c>
      <c r="M54" s="15">
        <v>9563</v>
      </c>
      <c r="N54" s="15">
        <v>9010</v>
      </c>
      <c r="O54" s="4">
        <v>2631</v>
      </c>
      <c r="P54" s="4">
        <f t="shared" si="16"/>
        <v>21942</v>
      </c>
    </row>
    <row r="55" spans="1:16" x14ac:dyDescent="0.2">
      <c r="A55" s="8" t="s">
        <v>14</v>
      </c>
      <c r="B55" s="2">
        <v>872</v>
      </c>
      <c r="C55" s="15">
        <v>8292</v>
      </c>
      <c r="D55" s="15">
        <v>9806.9999999999909</v>
      </c>
      <c r="E55" s="4">
        <v>2683</v>
      </c>
      <c r="F55" s="4">
        <f t="shared" si="14"/>
        <v>21653.999999999993</v>
      </c>
      <c r="G55" s="2">
        <v>1816</v>
      </c>
      <c r="H55" s="3">
        <v>9055</v>
      </c>
      <c r="I55" s="15">
        <v>10086</v>
      </c>
      <c r="J55" s="4">
        <v>3183</v>
      </c>
      <c r="K55" s="4">
        <f t="shared" si="15"/>
        <v>24140</v>
      </c>
      <c r="L55" s="2">
        <v>1272</v>
      </c>
      <c r="M55" s="15">
        <v>10603</v>
      </c>
      <c r="N55" s="15">
        <v>11631</v>
      </c>
      <c r="O55" s="4">
        <v>3738</v>
      </c>
      <c r="P55" s="4">
        <f t="shared" si="16"/>
        <v>27244</v>
      </c>
    </row>
    <row r="56" spans="1:16" x14ac:dyDescent="0.2">
      <c r="A56" s="9" t="s">
        <v>24</v>
      </c>
      <c r="B56" s="5">
        <v>2</v>
      </c>
      <c r="C56" s="6">
        <v>472</v>
      </c>
      <c r="D56" s="6">
        <v>579</v>
      </c>
      <c r="E56" s="7">
        <v>1</v>
      </c>
      <c r="F56" s="9">
        <f t="shared" si="14"/>
        <v>1054</v>
      </c>
      <c r="G56" s="5">
        <v>16</v>
      </c>
      <c r="H56" s="6">
        <v>540</v>
      </c>
      <c r="I56" s="6">
        <v>644</v>
      </c>
      <c r="J56" s="7">
        <v>76</v>
      </c>
      <c r="K56" s="9">
        <f t="shared" si="15"/>
        <v>1276</v>
      </c>
      <c r="L56" s="5">
        <v>12</v>
      </c>
      <c r="M56" s="6">
        <v>950</v>
      </c>
      <c r="N56" s="6">
        <v>561</v>
      </c>
      <c r="O56" s="7">
        <v>68</v>
      </c>
      <c r="P56" s="9">
        <f t="shared" si="16"/>
        <v>1591</v>
      </c>
    </row>
    <row r="57" spans="1:16" x14ac:dyDescent="0.2">
      <c r="A57" s="9" t="s">
        <v>5</v>
      </c>
      <c r="B57" s="5">
        <f>SUM(B50:B56)</f>
        <v>23163</v>
      </c>
      <c r="C57" s="6">
        <f>SUM(C50:C56)</f>
        <v>185058</v>
      </c>
      <c r="D57" s="6">
        <f>SUM(D50:D56)</f>
        <v>169594.00000000017</v>
      </c>
      <c r="E57" s="7">
        <f>SUM(E50:E56)</f>
        <v>39716</v>
      </c>
      <c r="F57" s="7">
        <f t="shared" si="14"/>
        <v>417531.00000000017</v>
      </c>
      <c r="G57" s="5">
        <f>SUM(G50:G56)</f>
        <v>22760</v>
      </c>
      <c r="H57" s="6">
        <f>SUM(H50:H56)</f>
        <v>188677</v>
      </c>
      <c r="I57" s="6">
        <f>SUM(I50:I56)</f>
        <v>174214</v>
      </c>
      <c r="J57" s="7">
        <f>SUM(J50:J56)</f>
        <v>39936</v>
      </c>
      <c r="K57" s="7">
        <f t="shared" si="15"/>
        <v>425587</v>
      </c>
      <c r="L57" s="5">
        <f>SUM(L50:L56)</f>
        <v>21202</v>
      </c>
      <c r="M57" s="6">
        <f>SUM(M50:M56)</f>
        <v>194493</v>
      </c>
      <c r="N57" s="6">
        <f>SUM(N50:N56)</f>
        <v>177221</v>
      </c>
      <c r="O57" s="7">
        <f>SUM(O50:O56)</f>
        <v>39034</v>
      </c>
      <c r="P57" s="7">
        <f t="shared" si="16"/>
        <v>431950</v>
      </c>
    </row>
    <row r="59" spans="1:16" x14ac:dyDescent="0.2">
      <c r="A59" s="17"/>
      <c r="B59" s="19" t="s">
        <v>28</v>
      </c>
      <c r="C59" s="20" t="s">
        <v>28</v>
      </c>
      <c r="D59" s="20" t="s">
        <v>28</v>
      </c>
      <c r="E59" s="21" t="s">
        <v>28</v>
      </c>
      <c r="F59" s="22" t="s">
        <v>28</v>
      </c>
      <c r="G59" s="19" t="s">
        <v>29</v>
      </c>
      <c r="H59" s="20" t="s">
        <v>29</v>
      </c>
      <c r="I59" s="20" t="s">
        <v>29</v>
      </c>
      <c r="J59" s="21" t="s">
        <v>29</v>
      </c>
      <c r="K59" s="22" t="s">
        <v>29</v>
      </c>
      <c r="L59" s="19" t="s">
        <v>30</v>
      </c>
      <c r="M59" s="20" t="s">
        <v>30</v>
      </c>
      <c r="N59" s="20" t="s">
        <v>30</v>
      </c>
      <c r="O59" s="21" t="s">
        <v>30</v>
      </c>
      <c r="P59" s="22" t="s">
        <v>30</v>
      </c>
    </row>
    <row r="60" spans="1:16" ht="13.5" thickBot="1" x14ac:dyDescent="0.25">
      <c r="A60" s="10"/>
      <c r="B60" s="11" t="s">
        <v>0</v>
      </c>
      <c r="C60" s="12" t="s">
        <v>1</v>
      </c>
      <c r="D60" s="12" t="s">
        <v>2</v>
      </c>
      <c r="E60" s="12" t="s">
        <v>3</v>
      </c>
      <c r="F60" s="10" t="s">
        <v>5</v>
      </c>
      <c r="G60" s="11" t="s">
        <v>0</v>
      </c>
      <c r="H60" s="12" t="s">
        <v>1</v>
      </c>
      <c r="I60" s="12" t="s">
        <v>2</v>
      </c>
      <c r="J60" s="12" t="s">
        <v>3</v>
      </c>
      <c r="K60" s="10" t="s">
        <v>5</v>
      </c>
      <c r="L60" s="11" t="s">
        <v>0</v>
      </c>
      <c r="M60" s="12" t="s">
        <v>1</v>
      </c>
      <c r="N60" s="12" t="s">
        <v>2</v>
      </c>
      <c r="O60" s="12" t="s">
        <v>3</v>
      </c>
      <c r="P60" s="10" t="s">
        <v>5</v>
      </c>
    </row>
    <row r="61" spans="1:16" ht="13.5" thickTop="1" x14ac:dyDescent="0.2">
      <c r="A61" s="8" t="s">
        <v>12</v>
      </c>
      <c r="B61" s="2">
        <v>12167</v>
      </c>
      <c r="C61" s="3">
        <v>130206</v>
      </c>
      <c r="D61" s="3">
        <v>115762</v>
      </c>
      <c r="E61" s="4">
        <v>19755</v>
      </c>
      <c r="F61" s="4">
        <f t="shared" ref="F61:F69" si="17">SUM(B61:E61)</f>
        <v>277890</v>
      </c>
      <c r="G61" s="2">
        <v>13930</v>
      </c>
      <c r="H61" s="3">
        <v>134204</v>
      </c>
      <c r="I61" s="3">
        <v>119130</v>
      </c>
      <c r="J61" s="4">
        <v>20690</v>
      </c>
      <c r="K61" s="4">
        <f t="shared" ref="K61:K69" si="18">SUM(G61:J61)</f>
        <v>287954</v>
      </c>
      <c r="L61" s="2">
        <v>13612</v>
      </c>
      <c r="M61" s="15">
        <v>136533</v>
      </c>
      <c r="N61" s="15">
        <v>121552</v>
      </c>
      <c r="O61" s="4">
        <v>21023</v>
      </c>
      <c r="P61" s="4">
        <f>SUM(L61:O61)</f>
        <v>292720</v>
      </c>
    </row>
    <row r="62" spans="1:16" x14ac:dyDescent="0.2">
      <c r="A62" s="8" t="s">
        <v>15</v>
      </c>
      <c r="B62" s="2">
        <v>2661</v>
      </c>
      <c r="C62" s="15">
        <v>21563</v>
      </c>
      <c r="D62" s="15">
        <v>20282</v>
      </c>
      <c r="E62" s="4">
        <v>5016</v>
      </c>
      <c r="F62" s="4">
        <f t="shared" si="17"/>
        <v>49522</v>
      </c>
      <c r="G62" s="2">
        <v>2685</v>
      </c>
      <c r="H62" s="3">
        <v>21553</v>
      </c>
      <c r="I62" s="15">
        <v>19911</v>
      </c>
      <c r="J62" s="4">
        <v>4541</v>
      </c>
      <c r="K62" s="4">
        <f t="shared" si="18"/>
        <v>48690</v>
      </c>
      <c r="L62" s="2">
        <v>2790</v>
      </c>
      <c r="M62" s="15">
        <v>20492</v>
      </c>
      <c r="N62" s="15">
        <v>19190</v>
      </c>
      <c r="O62" s="4">
        <v>4426</v>
      </c>
      <c r="P62" s="4">
        <f t="shared" ref="P62:P68" si="19">SUM(L62:O62)</f>
        <v>46898</v>
      </c>
    </row>
    <row r="63" spans="1:16" x14ac:dyDescent="0.2">
      <c r="A63" s="8" t="s">
        <v>11</v>
      </c>
      <c r="B63" s="2">
        <v>3831</v>
      </c>
      <c r="C63" s="3">
        <v>20252</v>
      </c>
      <c r="D63" s="15">
        <v>21391</v>
      </c>
      <c r="E63" s="4">
        <v>7539</v>
      </c>
      <c r="F63" s="4">
        <f t="shared" si="17"/>
        <v>53013</v>
      </c>
      <c r="G63" s="2">
        <v>3817</v>
      </c>
      <c r="H63" s="3">
        <v>18910</v>
      </c>
      <c r="I63" s="15">
        <v>20960</v>
      </c>
      <c r="J63" s="4">
        <v>8250</v>
      </c>
      <c r="K63" s="4">
        <f t="shared" si="18"/>
        <v>51937</v>
      </c>
      <c r="L63" s="2">
        <v>2833</v>
      </c>
      <c r="M63" s="15">
        <v>20092</v>
      </c>
      <c r="N63" s="15">
        <v>20022</v>
      </c>
      <c r="O63" s="4">
        <v>6892</v>
      </c>
      <c r="P63" s="4">
        <f t="shared" si="19"/>
        <v>49839</v>
      </c>
    </row>
    <row r="64" spans="1:16" x14ac:dyDescent="0.2">
      <c r="A64" s="8" t="s">
        <v>13</v>
      </c>
      <c r="B64" s="2">
        <v>1183</v>
      </c>
      <c r="C64" s="15">
        <v>8347</v>
      </c>
      <c r="D64" s="15">
        <v>8635</v>
      </c>
      <c r="E64" s="4">
        <v>1435</v>
      </c>
      <c r="F64" s="4">
        <f t="shared" si="17"/>
        <v>19600</v>
      </c>
      <c r="G64" s="2">
        <v>1162</v>
      </c>
      <c r="H64" s="3">
        <v>8422</v>
      </c>
      <c r="I64" s="15">
        <v>8299</v>
      </c>
      <c r="J64" s="4">
        <v>1407</v>
      </c>
      <c r="K64" s="4">
        <f t="shared" si="18"/>
        <v>19290</v>
      </c>
      <c r="L64" s="2">
        <v>905</v>
      </c>
      <c r="M64" s="15">
        <v>8483</v>
      </c>
      <c r="N64" s="15">
        <v>8908</v>
      </c>
      <c r="O64" s="4">
        <v>1463</v>
      </c>
      <c r="P64" s="4">
        <f t="shared" si="19"/>
        <v>19759</v>
      </c>
    </row>
    <row r="65" spans="1:16" x14ac:dyDescent="0.2">
      <c r="A65" s="8" t="s">
        <v>16</v>
      </c>
      <c r="B65" s="2">
        <v>1036</v>
      </c>
      <c r="C65" s="15">
        <v>10540</v>
      </c>
      <c r="D65" s="15">
        <v>10066</v>
      </c>
      <c r="E65" s="4">
        <v>3330</v>
      </c>
      <c r="F65" s="4">
        <f t="shared" si="17"/>
        <v>24972</v>
      </c>
      <c r="G65" s="2">
        <v>1445</v>
      </c>
      <c r="H65" s="3">
        <v>11993</v>
      </c>
      <c r="I65" s="15">
        <v>10526</v>
      </c>
      <c r="J65" s="4">
        <v>3692</v>
      </c>
      <c r="K65" s="4">
        <f t="shared" si="18"/>
        <v>27656</v>
      </c>
      <c r="L65" s="2">
        <v>1043</v>
      </c>
      <c r="M65" s="15">
        <v>12530</v>
      </c>
      <c r="N65" s="15">
        <v>12134</v>
      </c>
      <c r="O65" s="4">
        <v>3632</v>
      </c>
      <c r="P65" s="4">
        <f t="shared" si="19"/>
        <v>29339</v>
      </c>
    </row>
    <row r="66" spans="1:16" x14ac:dyDescent="0.2">
      <c r="A66" s="8" t="s">
        <v>14</v>
      </c>
      <c r="B66" s="2">
        <v>1851</v>
      </c>
      <c r="C66" s="15">
        <v>11199</v>
      </c>
      <c r="D66" s="15">
        <v>11866</v>
      </c>
      <c r="E66" s="4">
        <v>3982</v>
      </c>
      <c r="F66" s="4">
        <f t="shared" si="17"/>
        <v>28898</v>
      </c>
      <c r="G66" s="2">
        <v>2074</v>
      </c>
      <c r="H66" s="3">
        <v>11298</v>
      </c>
      <c r="I66" s="15">
        <v>12414</v>
      </c>
      <c r="J66" s="4">
        <v>4548</v>
      </c>
      <c r="K66" s="4">
        <f t="shared" si="18"/>
        <v>30334</v>
      </c>
      <c r="L66" s="2">
        <v>1467</v>
      </c>
      <c r="M66" s="15">
        <v>12156</v>
      </c>
      <c r="N66" s="15">
        <v>12159</v>
      </c>
      <c r="O66" s="4">
        <v>3765</v>
      </c>
      <c r="P66" s="4">
        <f t="shared" si="19"/>
        <v>29547</v>
      </c>
    </row>
    <row r="67" spans="1:16" x14ac:dyDescent="0.2">
      <c r="A67" s="8" t="s">
        <v>31</v>
      </c>
      <c r="B67" s="2"/>
      <c r="C67" s="15"/>
      <c r="D67" s="15"/>
      <c r="E67" s="4"/>
      <c r="F67" s="4"/>
      <c r="G67" s="2"/>
      <c r="H67" s="3"/>
      <c r="I67" s="15"/>
      <c r="J67" s="4"/>
      <c r="K67" s="4"/>
      <c r="L67" s="2"/>
      <c r="M67" s="15">
        <v>1800</v>
      </c>
      <c r="N67" s="15">
        <v>1960</v>
      </c>
      <c r="O67" s="4"/>
      <c r="P67" s="4">
        <f t="shared" si="19"/>
        <v>3760</v>
      </c>
    </row>
    <row r="68" spans="1:16" x14ac:dyDescent="0.2">
      <c r="A68" s="9" t="s">
        <v>24</v>
      </c>
      <c r="B68" s="5">
        <v>18</v>
      </c>
      <c r="C68" s="6">
        <v>1194</v>
      </c>
      <c r="D68" s="6">
        <v>611</v>
      </c>
      <c r="E68" s="7">
        <v>100</v>
      </c>
      <c r="F68" s="9">
        <f t="shared" si="17"/>
        <v>1923</v>
      </c>
      <c r="G68" s="5">
        <v>12</v>
      </c>
      <c r="H68" s="6">
        <f>1095+24</f>
        <v>1119</v>
      </c>
      <c r="I68" s="6">
        <v>732</v>
      </c>
      <c r="J68" s="7">
        <v>88</v>
      </c>
      <c r="K68" s="9">
        <f t="shared" si="18"/>
        <v>1951</v>
      </c>
      <c r="L68" s="5"/>
      <c r="M68" s="6">
        <v>1378</v>
      </c>
      <c r="N68" s="6">
        <v>760</v>
      </c>
      <c r="O68" s="7">
        <v>52</v>
      </c>
      <c r="P68" s="9">
        <f t="shared" si="19"/>
        <v>2190</v>
      </c>
    </row>
    <row r="69" spans="1:16" x14ac:dyDescent="0.2">
      <c r="A69" s="9" t="s">
        <v>5</v>
      </c>
      <c r="B69" s="5">
        <f>SUM(B61:B68)</f>
        <v>22747</v>
      </c>
      <c r="C69" s="6">
        <f>SUM(C61:C68)</f>
        <v>203301</v>
      </c>
      <c r="D69" s="6">
        <f>SUM(D61:D68)</f>
        <v>188613</v>
      </c>
      <c r="E69" s="7">
        <f>SUM(E61:E68)</f>
        <v>41157</v>
      </c>
      <c r="F69" s="7">
        <f t="shared" si="17"/>
        <v>455818</v>
      </c>
      <c r="G69" s="5">
        <f>SUM(G61:G68)</f>
        <v>25125</v>
      </c>
      <c r="H69" s="6">
        <f>SUM(H61:H68)</f>
        <v>207499</v>
      </c>
      <c r="I69" s="6">
        <f>SUM(I61:I68)</f>
        <v>191972</v>
      </c>
      <c r="J69" s="7">
        <f>SUM(J61:J68)</f>
        <v>43216</v>
      </c>
      <c r="K69" s="7">
        <f t="shared" si="18"/>
        <v>467812</v>
      </c>
      <c r="L69" s="5">
        <f>SUM(L61:L68)</f>
        <v>22650</v>
      </c>
      <c r="M69" s="6">
        <f>SUM(M61:M68)</f>
        <v>213464</v>
      </c>
      <c r="N69" s="6">
        <f>SUM(N61:N68)</f>
        <v>196685</v>
      </c>
      <c r="O69" s="7">
        <f>SUM(O61:O68)</f>
        <v>41253</v>
      </c>
      <c r="P69" s="7">
        <f>SUM(L69:O69)</f>
        <v>474052</v>
      </c>
    </row>
    <row r="71" spans="1:16" x14ac:dyDescent="0.2">
      <c r="A71" s="17"/>
      <c r="B71" s="19" t="s">
        <v>32</v>
      </c>
      <c r="C71" s="20" t="s">
        <v>32</v>
      </c>
      <c r="D71" s="20" t="s">
        <v>32</v>
      </c>
      <c r="E71" s="21" t="s">
        <v>32</v>
      </c>
      <c r="F71" s="22" t="s">
        <v>32</v>
      </c>
      <c r="G71" s="19" t="s">
        <v>33</v>
      </c>
      <c r="H71" s="20" t="s">
        <v>33</v>
      </c>
      <c r="I71" s="20" t="s">
        <v>33</v>
      </c>
      <c r="J71" s="21" t="s">
        <v>33</v>
      </c>
      <c r="K71" s="22" t="s">
        <v>33</v>
      </c>
      <c r="L71" s="19" t="s">
        <v>34</v>
      </c>
      <c r="M71" s="20" t="s">
        <v>34</v>
      </c>
      <c r="N71" s="20" t="s">
        <v>34</v>
      </c>
      <c r="O71" s="21" t="s">
        <v>34</v>
      </c>
      <c r="P71" s="22" t="s">
        <v>34</v>
      </c>
    </row>
    <row r="72" spans="1:16" ht="13.5" thickBot="1" x14ac:dyDescent="0.25">
      <c r="A72" s="10"/>
      <c r="B72" s="11" t="s">
        <v>0</v>
      </c>
      <c r="C72" s="12" t="s">
        <v>1</v>
      </c>
      <c r="D72" s="12" t="s">
        <v>2</v>
      </c>
      <c r="E72" s="12" t="s">
        <v>3</v>
      </c>
      <c r="F72" s="10" t="s">
        <v>5</v>
      </c>
      <c r="G72" s="11" t="s">
        <v>0</v>
      </c>
      <c r="H72" s="12" t="s">
        <v>1</v>
      </c>
      <c r="I72" s="12" t="s">
        <v>2</v>
      </c>
      <c r="J72" s="12" t="s">
        <v>3</v>
      </c>
      <c r="K72" s="10" t="s">
        <v>5</v>
      </c>
      <c r="L72" s="11" t="s">
        <v>0</v>
      </c>
      <c r="M72" s="12" t="s">
        <v>1</v>
      </c>
      <c r="N72" s="12" t="s">
        <v>2</v>
      </c>
      <c r="O72" s="12" t="s">
        <v>3</v>
      </c>
      <c r="P72" s="10" t="s">
        <v>5</v>
      </c>
    </row>
    <row r="73" spans="1:16" ht="13.5" thickTop="1" x14ac:dyDescent="0.2">
      <c r="A73" s="8" t="s">
        <v>12</v>
      </c>
      <c r="B73" s="2">
        <v>13556</v>
      </c>
      <c r="C73" s="3">
        <v>138767</v>
      </c>
      <c r="D73" s="3">
        <v>124890</v>
      </c>
      <c r="E73" s="4">
        <v>19588</v>
      </c>
      <c r="F73" s="4">
        <f>SUM(B73:E73)</f>
        <v>296801</v>
      </c>
      <c r="G73" s="2">
        <v>12553</v>
      </c>
      <c r="H73" s="15">
        <v>142431</v>
      </c>
      <c r="I73" s="3">
        <v>127408</v>
      </c>
      <c r="J73" s="4">
        <v>19547</v>
      </c>
      <c r="K73" s="4">
        <f t="shared" ref="K73:K79" si="20">SUM(G73:J73)</f>
        <v>301939</v>
      </c>
      <c r="L73" s="2">
        <v>12314</v>
      </c>
      <c r="M73" s="15">
        <v>141928</v>
      </c>
      <c r="N73" s="15">
        <v>128198</v>
      </c>
      <c r="O73" s="4">
        <v>19268</v>
      </c>
      <c r="P73" s="4">
        <f>SUM(L73:O73)</f>
        <v>301708</v>
      </c>
    </row>
    <row r="74" spans="1:16" x14ac:dyDescent="0.2">
      <c r="A74" s="8" t="s">
        <v>15</v>
      </c>
      <c r="B74" s="2">
        <v>2736</v>
      </c>
      <c r="C74" s="15">
        <v>20349</v>
      </c>
      <c r="D74" s="15">
        <v>19945</v>
      </c>
      <c r="E74" s="4">
        <v>4549</v>
      </c>
      <c r="F74" s="4">
        <f t="shared" ref="F74:F79" si="21">SUM(B74:E74)</f>
        <v>47579</v>
      </c>
      <c r="G74" s="2">
        <v>2856</v>
      </c>
      <c r="H74" s="15">
        <v>22403</v>
      </c>
      <c r="I74" s="15">
        <v>21675</v>
      </c>
      <c r="J74" s="4">
        <v>4563</v>
      </c>
      <c r="K74" s="4">
        <f t="shared" si="20"/>
        <v>51497</v>
      </c>
      <c r="L74" s="2">
        <v>2891</v>
      </c>
      <c r="M74" s="15">
        <v>24112</v>
      </c>
      <c r="N74" s="15">
        <v>23160</v>
      </c>
      <c r="O74" s="4">
        <v>4857</v>
      </c>
      <c r="P74" s="4">
        <f t="shared" ref="P74:P80" si="22">SUM(L74:O74)</f>
        <v>55020</v>
      </c>
    </row>
    <row r="75" spans="1:16" x14ac:dyDescent="0.2">
      <c r="A75" s="8" t="s">
        <v>11</v>
      </c>
      <c r="B75" s="2">
        <v>3120</v>
      </c>
      <c r="C75" s="3">
        <v>19466</v>
      </c>
      <c r="D75" s="15">
        <v>19457</v>
      </c>
      <c r="E75" s="4">
        <v>6146</v>
      </c>
      <c r="F75" s="4">
        <f t="shared" si="21"/>
        <v>48189</v>
      </c>
      <c r="G75" s="2">
        <v>2646</v>
      </c>
      <c r="H75" s="15">
        <v>18901</v>
      </c>
      <c r="I75" s="15">
        <v>18140</v>
      </c>
      <c r="J75" s="4">
        <v>5387</v>
      </c>
      <c r="K75" s="4">
        <f t="shared" si="20"/>
        <v>45074</v>
      </c>
      <c r="L75" s="2">
        <v>2289</v>
      </c>
      <c r="M75" s="15">
        <v>18191</v>
      </c>
      <c r="N75" s="15">
        <v>18183</v>
      </c>
      <c r="O75" s="4">
        <v>5388</v>
      </c>
      <c r="P75" s="4">
        <f t="shared" si="22"/>
        <v>44051</v>
      </c>
    </row>
    <row r="76" spans="1:16" x14ac:dyDescent="0.2">
      <c r="A76" s="8" t="s">
        <v>13</v>
      </c>
      <c r="B76" s="2">
        <v>1281</v>
      </c>
      <c r="C76" s="15">
        <v>10117</v>
      </c>
      <c r="D76" s="15">
        <v>10115</v>
      </c>
      <c r="E76" s="4">
        <v>1639</v>
      </c>
      <c r="F76" s="4">
        <f t="shared" si="21"/>
        <v>23152</v>
      </c>
      <c r="G76" s="2">
        <v>1343</v>
      </c>
      <c r="H76" s="15">
        <v>11283</v>
      </c>
      <c r="I76" s="15">
        <v>12097</v>
      </c>
      <c r="J76" s="4">
        <v>2383</v>
      </c>
      <c r="K76" s="4">
        <f t="shared" si="20"/>
        <v>27106</v>
      </c>
      <c r="L76" s="2">
        <v>1192</v>
      </c>
      <c r="M76" s="15">
        <v>13532</v>
      </c>
      <c r="N76" s="15">
        <v>13836</v>
      </c>
      <c r="O76" s="4">
        <v>3291</v>
      </c>
      <c r="P76" s="4">
        <f t="shared" si="22"/>
        <v>31851</v>
      </c>
    </row>
    <row r="77" spans="1:16" x14ac:dyDescent="0.2">
      <c r="A77" s="8" t="s">
        <v>16</v>
      </c>
      <c r="B77" s="2">
        <v>1044</v>
      </c>
      <c r="C77" s="15">
        <v>14336</v>
      </c>
      <c r="D77" s="15">
        <v>12764</v>
      </c>
      <c r="E77" s="4">
        <v>3929</v>
      </c>
      <c r="F77" s="4">
        <f t="shared" si="21"/>
        <v>32073</v>
      </c>
      <c r="G77" s="2">
        <v>892</v>
      </c>
      <c r="H77" s="15">
        <v>14783</v>
      </c>
      <c r="I77" s="15">
        <v>13762</v>
      </c>
      <c r="J77" s="4">
        <v>3713</v>
      </c>
      <c r="K77" s="4">
        <f t="shared" si="20"/>
        <v>33150</v>
      </c>
      <c r="L77" s="2">
        <v>714</v>
      </c>
      <c r="M77" s="15">
        <v>15246</v>
      </c>
      <c r="N77" s="15">
        <v>13837</v>
      </c>
      <c r="O77" s="4">
        <v>3732</v>
      </c>
      <c r="P77" s="4">
        <f t="shared" si="22"/>
        <v>33529</v>
      </c>
    </row>
    <row r="78" spans="1:16" x14ac:dyDescent="0.2">
      <c r="A78" s="8" t="s">
        <v>14</v>
      </c>
      <c r="B78" s="2">
        <v>1469</v>
      </c>
      <c r="C78" s="15">
        <v>12203</v>
      </c>
      <c r="D78" s="15">
        <v>12274</v>
      </c>
      <c r="E78" s="4">
        <v>4178</v>
      </c>
      <c r="F78" s="4">
        <f t="shared" si="21"/>
        <v>30124</v>
      </c>
      <c r="G78" s="2">
        <v>1409</v>
      </c>
      <c r="H78" s="15">
        <v>11494</v>
      </c>
      <c r="I78" s="15">
        <v>11890</v>
      </c>
      <c r="J78" s="4">
        <v>4177</v>
      </c>
      <c r="K78" s="4">
        <f t="shared" si="20"/>
        <v>28970</v>
      </c>
      <c r="L78" s="2">
        <v>1325</v>
      </c>
      <c r="M78" s="15">
        <v>11160</v>
      </c>
      <c r="N78" s="15">
        <v>11376</v>
      </c>
      <c r="O78" s="4">
        <v>3708</v>
      </c>
      <c r="P78" s="4">
        <f t="shared" si="22"/>
        <v>27569</v>
      </c>
    </row>
    <row r="79" spans="1:16" x14ac:dyDescent="0.2">
      <c r="A79" s="8" t="s">
        <v>31</v>
      </c>
      <c r="B79" s="2"/>
      <c r="C79" s="15">
        <v>4663</v>
      </c>
      <c r="D79" s="15">
        <v>4735</v>
      </c>
      <c r="E79" s="4">
        <v>0</v>
      </c>
      <c r="F79" s="4">
        <f t="shared" si="21"/>
        <v>9398</v>
      </c>
      <c r="G79" s="2">
        <v>0</v>
      </c>
      <c r="H79" s="15">
        <v>9908</v>
      </c>
      <c r="I79" s="15">
        <v>9188</v>
      </c>
      <c r="J79" s="4"/>
      <c r="K79" s="4">
        <f t="shared" si="20"/>
        <v>19096</v>
      </c>
      <c r="L79" s="2"/>
      <c r="M79" s="15">
        <v>14191</v>
      </c>
      <c r="N79" s="15">
        <v>11866</v>
      </c>
      <c r="O79" s="4"/>
      <c r="P79" s="4">
        <f t="shared" si="22"/>
        <v>26057</v>
      </c>
    </row>
    <row r="80" spans="1:16" x14ac:dyDescent="0.2">
      <c r="A80" s="9" t="s">
        <v>24</v>
      </c>
      <c r="B80" s="5"/>
      <c r="C80" s="6">
        <v>1470</v>
      </c>
      <c r="D80" s="6">
        <f>838+100</f>
        <v>938</v>
      </c>
      <c r="E80" s="7">
        <v>36</v>
      </c>
      <c r="F80" s="9">
        <f t="shared" ref="F80" si="23">SUM(B80:E80)</f>
        <v>2444</v>
      </c>
      <c r="G80" s="5">
        <v>16</v>
      </c>
      <c r="H80" s="6">
        <v>1686</v>
      </c>
      <c r="I80" s="6">
        <f>908+100</f>
        <v>1008</v>
      </c>
      <c r="J80" s="7">
        <v>28</v>
      </c>
      <c r="K80" s="9">
        <f t="shared" ref="K80:K81" si="24">SUM(G80:J80)</f>
        <v>2738</v>
      </c>
      <c r="L80" s="5">
        <f>18+8</f>
        <v>26</v>
      </c>
      <c r="M80" s="6">
        <f>1914+92</f>
        <v>2006</v>
      </c>
      <c r="N80" s="6">
        <v>1090</v>
      </c>
      <c r="O80" s="7">
        <v>39</v>
      </c>
      <c r="P80" s="9">
        <f t="shared" si="22"/>
        <v>3161</v>
      </c>
    </row>
    <row r="81" spans="1:16" x14ac:dyDescent="0.2">
      <c r="A81" s="9" t="s">
        <v>5</v>
      </c>
      <c r="B81" s="5">
        <f>SUM(B73:B80)</f>
        <v>23206</v>
      </c>
      <c r="C81" s="6">
        <f>SUM(C73:C80)</f>
        <v>221371</v>
      </c>
      <c r="D81" s="6">
        <f>SUM(D73:D80)</f>
        <v>205118</v>
      </c>
      <c r="E81" s="7">
        <f>SUM(E73:E80)</f>
        <v>40065</v>
      </c>
      <c r="F81" s="7">
        <f>SUM(B81:E81)</f>
        <v>489760</v>
      </c>
      <c r="G81" s="5">
        <f>SUM(G73:G80)</f>
        <v>21715</v>
      </c>
      <c r="H81" s="6">
        <f>SUM(H73:H80)</f>
        <v>232889</v>
      </c>
      <c r="I81" s="6">
        <f>SUM(I73:I80)</f>
        <v>215168</v>
      </c>
      <c r="J81" s="7">
        <f>SUM(J73:J80)</f>
        <v>39798</v>
      </c>
      <c r="K81" s="7">
        <f t="shared" si="24"/>
        <v>509570</v>
      </c>
      <c r="L81" s="5">
        <f>SUM(L73:L80)</f>
        <v>20751</v>
      </c>
      <c r="M81" s="6">
        <f>SUM(M73:M80)</f>
        <v>240366</v>
      </c>
      <c r="N81" s="6">
        <f>SUM(N73:N80)</f>
        <v>221546</v>
      </c>
      <c r="O81" s="7">
        <f>SUM(O73:O80)</f>
        <v>40283</v>
      </c>
      <c r="P81" s="7">
        <f>SUM(L81:O81)</f>
        <v>522946</v>
      </c>
    </row>
    <row r="83" spans="1:16" x14ac:dyDescent="0.2">
      <c r="A83" s="17"/>
      <c r="B83" s="19" t="s">
        <v>35</v>
      </c>
      <c r="C83" s="20" t="s">
        <v>35</v>
      </c>
      <c r="D83" s="20" t="s">
        <v>35</v>
      </c>
      <c r="E83" s="21" t="s">
        <v>35</v>
      </c>
      <c r="F83" s="22" t="s">
        <v>35</v>
      </c>
      <c r="G83" s="19" t="s">
        <v>36</v>
      </c>
      <c r="H83" s="20" t="s">
        <v>36</v>
      </c>
      <c r="I83" s="20" t="s">
        <v>36</v>
      </c>
      <c r="J83" s="21" t="s">
        <v>36</v>
      </c>
      <c r="K83" s="22" t="s">
        <v>36</v>
      </c>
      <c r="L83" s="19" t="s">
        <v>37</v>
      </c>
      <c r="M83" s="20" t="s">
        <v>37</v>
      </c>
      <c r="N83" s="20" t="s">
        <v>37</v>
      </c>
      <c r="O83" s="21" t="s">
        <v>37</v>
      </c>
      <c r="P83" s="22" t="s">
        <v>37</v>
      </c>
    </row>
    <row r="84" spans="1:16" ht="13.5" thickBot="1" x14ac:dyDescent="0.25">
      <c r="A84" s="10"/>
      <c r="B84" s="11" t="s">
        <v>0</v>
      </c>
      <c r="C84" s="12" t="s">
        <v>1</v>
      </c>
      <c r="D84" s="12" t="s">
        <v>2</v>
      </c>
      <c r="E84" s="12" t="s">
        <v>3</v>
      </c>
      <c r="F84" s="10" t="s">
        <v>5</v>
      </c>
      <c r="G84" s="11" t="s">
        <v>0</v>
      </c>
      <c r="H84" s="12" t="s">
        <v>1</v>
      </c>
      <c r="I84" s="12" t="s">
        <v>2</v>
      </c>
      <c r="J84" s="12" t="s">
        <v>3</v>
      </c>
      <c r="K84" s="10" t="s">
        <v>5</v>
      </c>
      <c r="L84" s="11" t="s">
        <v>0</v>
      </c>
      <c r="M84" s="12" t="s">
        <v>1</v>
      </c>
      <c r="N84" s="12" t="s">
        <v>2</v>
      </c>
      <c r="O84" s="12" t="s">
        <v>3</v>
      </c>
      <c r="P84" s="10" t="s">
        <v>5</v>
      </c>
    </row>
    <row r="85" spans="1:16" ht="13.5" thickTop="1" x14ac:dyDescent="0.2">
      <c r="A85" s="8" t="s">
        <v>12</v>
      </c>
      <c r="B85" s="2">
        <v>13039</v>
      </c>
      <c r="C85" s="3">
        <v>145363</v>
      </c>
      <c r="D85" s="3">
        <v>128614</v>
      </c>
      <c r="E85" s="4">
        <v>19383</v>
      </c>
      <c r="F85" s="4">
        <f>SUM(B85:E85)</f>
        <v>306399</v>
      </c>
      <c r="G85" s="2">
        <v>12615</v>
      </c>
      <c r="H85" s="15">
        <v>142060</v>
      </c>
      <c r="I85" s="3">
        <f>126196+235</f>
        <v>126431</v>
      </c>
      <c r="J85" s="4">
        <v>17762</v>
      </c>
      <c r="K85" s="4">
        <f>SUM(G85:J85)</f>
        <v>298868</v>
      </c>
      <c r="L85" s="2">
        <v>11445</v>
      </c>
      <c r="M85" s="15">
        <v>134600</v>
      </c>
      <c r="N85" s="15">
        <v>119839</v>
      </c>
      <c r="O85" s="4">
        <v>16792</v>
      </c>
      <c r="P85" s="4">
        <f>SUM(L85:O85)</f>
        <v>282676</v>
      </c>
    </row>
    <row r="86" spans="1:16" x14ac:dyDescent="0.2">
      <c r="A86" s="8" t="s">
        <v>15</v>
      </c>
      <c r="B86" s="2">
        <v>3254</v>
      </c>
      <c r="C86" s="15">
        <v>25095</v>
      </c>
      <c r="D86" s="15">
        <v>24194</v>
      </c>
      <c r="E86" s="4">
        <v>4631</v>
      </c>
      <c r="F86" s="4">
        <f t="shared" ref="F86:F92" si="25">SUM(B86:E86)</f>
        <v>57174</v>
      </c>
      <c r="G86" s="2">
        <v>3358</v>
      </c>
      <c r="H86" s="15">
        <v>25432</v>
      </c>
      <c r="I86" s="15">
        <v>24846</v>
      </c>
      <c r="J86" s="4">
        <v>4413</v>
      </c>
      <c r="K86" s="4">
        <f t="shared" ref="K86:K93" si="26">SUM(G86:J86)</f>
        <v>58049</v>
      </c>
      <c r="L86" s="2">
        <v>3265</v>
      </c>
      <c r="M86" s="15">
        <v>25612</v>
      </c>
      <c r="N86" s="15">
        <v>24796</v>
      </c>
      <c r="O86" s="4">
        <v>4230</v>
      </c>
      <c r="P86" s="4">
        <f t="shared" ref="P86:P92" si="27">SUM(L86:O86)</f>
        <v>57903</v>
      </c>
    </row>
    <row r="87" spans="1:16" x14ac:dyDescent="0.2">
      <c r="A87" s="8" t="s">
        <v>11</v>
      </c>
      <c r="B87" s="2">
        <v>2737</v>
      </c>
      <c r="C87" s="3">
        <v>17819</v>
      </c>
      <c r="D87" s="15">
        <v>17937</v>
      </c>
      <c r="E87" s="4">
        <v>5094</v>
      </c>
      <c r="F87" s="4">
        <f t="shared" si="25"/>
        <v>43587</v>
      </c>
      <c r="G87" s="2">
        <v>2714</v>
      </c>
      <c r="H87" s="15">
        <v>16993</v>
      </c>
      <c r="I87" s="15">
        <v>17587</v>
      </c>
      <c r="J87" s="4">
        <v>5055</v>
      </c>
      <c r="K87" s="4">
        <f t="shared" si="26"/>
        <v>42349</v>
      </c>
      <c r="L87" s="2">
        <v>2382</v>
      </c>
      <c r="M87" s="15">
        <v>15997</v>
      </c>
      <c r="N87" s="15">
        <v>16661</v>
      </c>
      <c r="O87" s="4">
        <v>4813</v>
      </c>
      <c r="P87" s="4">
        <f t="shared" si="27"/>
        <v>39853</v>
      </c>
    </row>
    <row r="88" spans="1:16" x14ac:dyDescent="0.2">
      <c r="A88" s="8" t="s">
        <v>13</v>
      </c>
      <c r="B88" s="2">
        <v>1065</v>
      </c>
      <c r="C88" s="15">
        <v>15985</v>
      </c>
      <c r="D88" s="15">
        <v>16329</v>
      </c>
      <c r="E88" s="4">
        <v>3505</v>
      </c>
      <c r="F88" s="4">
        <f t="shared" si="25"/>
        <v>36884</v>
      </c>
      <c r="G88" s="2">
        <v>1611</v>
      </c>
      <c r="H88" s="15">
        <v>18458</v>
      </c>
      <c r="I88" s="15">
        <v>18668</v>
      </c>
      <c r="J88" s="4">
        <v>3906</v>
      </c>
      <c r="K88" s="4">
        <f t="shared" si="26"/>
        <v>42643</v>
      </c>
      <c r="L88" s="2">
        <v>1709</v>
      </c>
      <c r="M88" s="15">
        <v>19866</v>
      </c>
      <c r="N88" s="15">
        <v>20431</v>
      </c>
      <c r="O88" s="4">
        <v>4526</v>
      </c>
      <c r="P88" s="4">
        <f t="shared" si="27"/>
        <v>46532</v>
      </c>
    </row>
    <row r="89" spans="1:16" x14ac:dyDescent="0.2">
      <c r="A89" s="8" t="s">
        <v>16</v>
      </c>
      <c r="B89" s="2">
        <v>801</v>
      </c>
      <c r="C89" s="15">
        <v>14753</v>
      </c>
      <c r="D89" s="15">
        <v>13458</v>
      </c>
      <c r="E89" s="4">
        <v>3870</v>
      </c>
      <c r="F89" s="4">
        <f t="shared" si="25"/>
        <v>32882</v>
      </c>
      <c r="G89" s="2">
        <v>775</v>
      </c>
      <c r="H89" s="15">
        <v>14140</v>
      </c>
      <c r="I89" s="15">
        <v>13516</v>
      </c>
      <c r="J89" s="4">
        <v>3996</v>
      </c>
      <c r="K89" s="4">
        <f t="shared" si="26"/>
        <v>32427</v>
      </c>
      <c r="L89" s="2">
        <v>500</v>
      </c>
      <c r="M89" s="15">
        <v>13791</v>
      </c>
      <c r="N89" s="15">
        <v>13407</v>
      </c>
      <c r="O89" s="4">
        <v>3675</v>
      </c>
      <c r="P89" s="4">
        <f t="shared" si="27"/>
        <v>31373</v>
      </c>
    </row>
    <row r="90" spans="1:16" x14ac:dyDescent="0.2">
      <c r="A90" s="8" t="s">
        <v>14</v>
      </c>
      <c r="B90" s="2">
        <v>1127</v>
      </c>
      <c r="C90" s="15">
        <v>10667</v>
      </c>
      <c r="D90" s="15">
        <v>11073</v>
      </c>
      <c r="E90" s="4">
        <v>3654</v>
      </c>
      <c r="F90" s="4">
        <f t="shared" si="25"/>
        <v>26521</v>
      </c>
      <c r="G90" s="2">
        <v>1255</v>
      </c>
      <c r="H90" s="15">
        <v>11098</v>
      </c>
      <c r="I90" s="15">
        <v>11217</v>
      </c>
      <c r="J90" s="4">
        <v>3564</v>
      </c>
      <c r="K90" s="4">
        <f t="shared" si="26"/>
        <v>27134</v>
      </c>
      <c r="L90" s="2">
        <v>1540</v>
      </c>
      <c r="M90" s="15">
        <v>10786</v>
      </c>
      <c r="N90" s="15">
        <v>11594</v>
      </c>
      <c r="O90" s="4">
        <v>3811</v>
      </c>
      <c r="P90" s="4">
        <f t="shared" si="27"/>
        <v>27731</v>
      </c>
    </row>
    <row r="91" spans="1:16" x14ac:dyDescent="0.2">
      <c r="A91" s="8" t="s">
        <v>31</v>
      </c>
      <c r="B91" s="18"/>
      <c r="C91" s="15">
        <v>17505</v>
      </c>
      <c r="D91" s="15">
        <v>14859</v>
      </c>
      <c r="E91" s="4"/>
      <c r="F91" s="4">
        <f t="shared" si="25"/>
        <v>32364</v>
      </c>
      <c r="G91" s="2"/>
      <c r="H91" s="15">
        <v>19033</v>
      </c>
      <c r="I91" s="15">
        <v>15937</v>
      </c>
      <c r="J91" s="4"/>
      <c r="K91" s="4">
        <f t="shared" si="26"/>
        <v>34970</v>
      </c>
      <c r="L91" s="2"/>
      <c r="M91" s="15">
        <v>20534</v>
      </c>
      <c r="N91" s="15">
        <v>17897</v>
      </c>
      <c r="O91" s="4"/>
      <c r="P91" s="4">
        <f t="shared" si="27"/>
        <v>38431</v>
      </c>
    </row>
    <row r="92" spans="1:16" x14ac:dyDescent="0.2">
      <c r="A92" s="9" t="s">
        <v>38</v>
      </c>
      <c r="B92" s="5">
        <v>7</v>
      </c>
      <c r="C92" s="6">
        <v>2138</v>
      </c>
      <c r="D92" s="6">
        <f>1251+96</f>
        <v>1347</v>
      </c>
      <c r="E92" s="7">
        <v>67</v>
      </c>
      <c r="F92" s="9">
        <f t="shared" si="25"/>
        <v>3559</v>
      </c>
      <c r="G92" s="5">
        <f>22+8</f>
        <v>30</v>
      </c>
      <c r="H92" s="6">
        <f>22+2522+96</f>
        <v>2640</v>
      </c>
      <c r="I92" s="6">
        <f>1042+100</f>
        <v>1142</v>
      </c>
      <c r="J92" s="7">
        <v>20</v>
      </c>
      <c r="K92" s="9">
        <f t="shared" si="26"/>
        <v>3832</v>
      </c>
      <c r="L92" s="5">
        <f>153+8</f>
        <v>161</v>
      </c>
      <c r="M92" s="6">
        <f>212+88+2449</f>
        <v>2749</v>
      </c>
      <c r="N92" s="6">
        <f>275+1163+84</f>
        <v>1522</v>
      </c>
      <c r="O92" s="7">
        <v>98</v>
      </c>
      <c r="P92" s="9">
        <f t="shared" si="27"/>
        <v>4530</v>
      </c>
    </row>
    <row r="93" spans="1:16" x14ac:dyDescent="0.2">
      <c r="A93" s="9" t="s">
        <v>5</v>
      </c>
      <c r="B93" s="5">
        <f>SUM(B85:B92)</f>
        <v>22030</v>
      </c>
      <c r="C93" s="6">
        <f>SUM(C85:C92)</f>
        <v>249325</v>
      </c>
      <c r="D93" s="6">
        <f>SUM(D85:D92)</f>
        <v>227811</v>
      </c>
      <c r="E93" s="7">
        <f>SUM(E85:E92)</f>
        <v>40204</v>
      </c>
      <c r="F93" s="7">
        <f>SUM(B93:E93)</f>
        <v>539370</v>
      </c>
      <c r="G93" s="5">
        <f>SUM(G85:G92)</f>
        <v>22358</v>
      </c>
      <c r="H93" s="6">
        <f>SUM(H85:H92)</f>
        <v>249854</v>
      </c>
      <c r="I93" s="6">
        <f>SUM(I85:I92)</f>
        <v>229344</v>
      </c>
      <c r="J93" s="7">
        <f>SUM(J85:J92)</f>
        <v>38716</v>
      </c>
      <c r="K93" s="7">
        <f t="shared" si="26"/>
        <v>540272</v>
      </c>
      <c r="L93" s="5">
        <f>SUM(L85:L92)</f>
        <v>21002</v>
      </c>
      <c r="M93" s="6">
        <f>SUM(M85:M92)</f>
        <v>243935</v>
      </c>
      <c r="N93" s="6">
        <f>SUM(N85:N92)</f>
        <v>226147</v>
      </c>
      <c r="O93" s="7">
        <f>SUM(O85:O92)</f>
        <v>37945</v>
      </c>
      <c r="P93" s="7">
        <f>SUM(L93:O93)</f>
        <v>529029</v>
      </c>
    </row>
    <row r="95" spans="1:16" x14ac:dyDescent="0.2">
      <c r="A95" s="17"/>
      <c r="B95" s="19" t="s">
        <v>39</v>
      </c>
      <c r="C95" s="20" t="s">
        <v>39</v>
      </c>
      <c r="D95" s="20" t="s">
        <v>39</v>
      </c>
      <c r="E95" s="21" t="s">
        <v>39</v>
      </c>
      <c r="F95" s="22" t="s">
        <v>39</v>
      </c>
      <c r="G95" s="19" t="s">
        <v>40</v>
      </c>
      <c r="H95" s="20" t="s">
        <v>40</v>
      </c>
      <c r="I95" s="20" t="s">
        <v>40</v>
      </c>
      <c r="J95" s="21" t="s">
        <v>40</v>
      </c>
      <c r="K95" s="22" t="s">
        <v>40</v>
      </c>
      <c r="L95" s="19" t="s">
        <v>41</v>
      </c>
      <c r="M95" s="20" t="s">
        <v>41</v>
      </c>
      <c r="N95" s="20" t="s">
        <v>41</v>
      </c>
      <c r="O95" s="21" t="s">
        <v>41</v>
      </c>
      <c r="P95" s="22" t="s">
        <v>41</v>
      </c>
    </row>
    <row r="96" spans="1:16" ht="13.5" thickBot="1" x14ac:dyDescent="0.25">
      <c r="A96" s="10"/>
      <c r="B96" s="11" t="s">
        <v>0</v>
      </c>
      <c r="C96" s="12" t="s">
        <v>1</v>
      </c>
      <c r="D96" s="12" t="s">
        <v>2</v>
      </c>
      <c r="E96" s="12" t="s">
        <v>3</v>
      </c>
      <c r="F96" s="10" t="s">
        <v>5</v>
      </c>
      <c r="G96" s="11" t="s">
        <v>0</v>
      </c>
      <c r="H96" s="12" t="s">
        <v>1</v>
      </c>
      <c r="I96" s="12" t="s">
        <v>2</v>
      </c>
      <c r="J96" s="12" t="s">
        <v>3</v>
      </c>
      <c r="K96" s="10" t="s">
        <v>5</v>
      </c>
      <c r="L96" s="11" t="s">
        <v>0</v>
      </c>
      <c r="M96" s="12" t="s">
        <v>1</v>
      </c>
      <c r="N96" s="12" t="s">
        <v>2</v>
      </c>
      <c r="O96" s="12" t="s">
        <v>3</v>
      </c>
      <c r="P96" s="10" t="s">
        <v>5</v>
      </c>
    </row>
    <row r="97" spans="1:16" ht="13.5" thickTop="1" x14ac:dyDescent="0.2">
      <c r="A97" s="8" t="s">
        <v>12</v>
      </c>
      <c r="B97" s="2">
        <v>10281</v>
      </c>
      <c r="C97" s="3">
        <v>132483</v>
      </c>
      <c r="D97" s="3">
        <v>117473</v>
      </c>
      <c r="E97" s="4">
        <v>15427</v>
      </c>
      <c r="F97" s="4">
        <f>SUM(B97:E97)</f>
        <v>275664</v>
      </c>
      <c r="G97" s="2">
        <v>9860</v>
      </c>
      <c r="H97" s="15">
        <v>130340</v>
      </c>
      <c r="I97" s="3">
        <v>115133</v>
      </c>
      <c r="J97" s="4">
        <v>18270</v>
      </c>
      <c r="K97" s="4">
        <f>SUM(G97:J97)</f>
        <v>273603</v>
      </c>
      <c r="L97" s="2">
        <v>10005</v>
      </c>
      <c r="M97" s="15">
        <v>123273</v>
      </c>
      <c r="N97" s="15">
        <v>104941</v>
      </c>
      <c r="O97" s="4">
        <v>14258</v>
      </c>
      <c r="P97" s="4">
        <f>SUM(L97:O97)</f>
        <v>252477</v>
      </c>
    </row>
    <row r="98" spans="1:16" x14ac:dyDescent="0.2">
      <c r="A98" s="8" t="s">
        <v>15</v>
      </c>
      <c r="B98" s="2">
        <v>3032</v>
      </c>
      <c r="C98" s="15">
        <v>24640</v>
      </c>
      <c r="D98" s="15">
        <v>24069</v>
      </c>
      <c r="E98" s="4">
        <v>4226</v>
      </c>
      <c r="F98" s="4">
        <f t="shared" ref="F98:F104" si="28">SUM(B98:E98)</f>
        <v>55967</v>
      </c>
      <c r="G98" s="2">
        <v>2648</v>
      </c>
      <c r="H98" s="15">
        <v>23871</v>
      </c>
      <c r="I98" s="15">
        <v>23162</v>
      </c>
      <c r="J98" s="4">
        <v>4362</v>
      </c>
      <c r="K98" s="4">
        <f t="shared" ref="K98:K105" si="29">SUM(G98:J98)</f>
        <v>54043</v>
      </c>
      <c r="L98" s="2">
        <v>2947</v>
      </c>
      <c r="M98" s="15">
        <v>24032</v>
      </c>
      <c r="N98" s="15">
        <v>23068</v>
      </c>
      <c r="O98" s="4">
        <v>4189</v>
      </c>
      <c r="P98" s="4">
        <f t="shared" ref="P98:P104" si="30">SUM(L98:O98)</f>
        <v>54236</v>
      </c>
    </row>
    <row r="99" spans="1:16" x14ac:dyDescent="0.2">
      <c r="A99" s="8" t="s">
        <v>11</v>
      </c>
      <c r="B99" s="2">
        <v>2254</v>
      </c>
      <c r="C99" s="3">
        <v>16400</v>
      </c>
      <c r="D99" s="15">
        <v>16550</v>
      </c>
      <c r="E99" s="4">
        <v>4787</v>
      </c>
      <c r="F99" s="4">
        <f t="shared" si="28"/>
        <v>39991</v>
      </c>
      <c r="G99" s="2">
        <v>2236</v>
      </c>
      <c r="H99" s="15">
        <v>16105</v>
      </c>
      <c r="I99" s="15">
        <v>16838</v>
      </c>
      <c r="J99" s="4">
        <v>4721</v>
      </c>
      <c r="K99" s="4">
        <f t="shared" si="29"/>
        <v>39900</v>
      </c>
      <c r="L99" s="2">
        <v>2204</v>
      </c>
      <c r="M99" s="15">
        <v>16260</v>
      </c>
      <c r="N99" s="15">
        <v>16113</v>
      </c>
      <c r="O99" s="4">
        <v>4587</v>
      </c>
      <c r="P99" s="4">
        <f t="shared" si="30"/>
        <v>39164</v>
      </c>
    </row>
    <row r="100" spans="1:16" x14ac:dyDescent="0.2">
      <c r="A100" s="8" t="s">
        <v>13</v>
      </c>
      <c r="B100" s="2">
        <v>1461</v>
      </c>
      <c r="C100" s="15">
        <v>22048</v>
      </c>
      <c r="D100" s="15">
        <v>22209</v>
      </c>
      <c r="E100" s="4">
        <v>4128</v>
      </c>
      <c r="F100" s="4">
        <f t="shared" si="28"/>
        <v>49846</v>
      </c>
      <c r="G100" s="2">
        <v>1824</v>
      </c>
      <c r="H100" s="15">
        <v>22350</v>
      </c>
      <c r="I100" s="15">
        <v>22404</v>
      </c>
      <c r="J100" s="4">
        <v>4407</v>
      </c>
      <c r="K100" s="4">
        <f t="shared" si="29"/>
        <v>50985</v>
      </c>
      <c r="L100" s="2">
        <v>1972</v>
      </c>
      <c r="M100" s="15">
        <v>22118</v>
      </c>
      <c r="N100" s="15">
        <v>21126</v>
      </c>
      <c r="O100" s="4">
        <v>4035</v>
      </c>
      <c r="P100" s="4">
        <f t="shared" si="30"/>
        <v>49251</v>
      </c>
    </row>
    <row r="101" spans="1:16" x14ac:dyDescent="0.2">
      <c r="A101" s="8" t="s">
        <v>16</v>
      </c>
      <c r="B101" s="2">
        <v>600</v>
      </c>
      <c r="C101" s="15">
        <v>13927</v>
      </c>
      <c r="D101" s="15">
        <v>14009</v>
      </c>
      <c r="E101" s="4">
        <v>3273</v>
      </c>
      <c r="F101" s="4">
        <f t="shared" si="28"/>
        <v>31809</v>
      </c>
      <c r="G101" s="2">
        <v>602</v>
      </c>
      <c r="H101" s="15">
        <v>13704</v>
      </c>
      <c r="I101" s="15">
        <v>13503</v>
      </c>
      <c r="J101" s="4">
        <v>3889</v>
      </c>
      <c r="K101" s="4">
        <f t="shared" si="29"/>
        <v>31698</v>
      </c>
      <c r="L101" s="2">
        <v>526</v>
      </c>
      <c r="M101" s="15">
        <v>13320</v>
      </c>
      <c r="N101" s="15">
        <v>12069</v>
      </c>
      <c r="O101" s="4">
        <v>3088</v>
      </c>
      <c r="P101" s="4">
        <f t="shared" si="30"/>
        <v>29003</v>
      </c>
    </row>
    <row r="102" spans="1:16" x14ac:dyDescent="0.2">
      <c r="A102" s="8" t="s">
        <v>14</v>
      </c>
      <c r="B102" s="2">
        <v>1494</v>
      </c>
      <c r="C102" s="15">
        <v>11500</v>
      </c>
      <c r="D102" s="15">
        <v>11976</v>
      </c>
      <c r="E102" s="4">
        <v>3502</v>
      </c>
      <c r="F102" s="4">
        <f t="shared" si="28"/>
        <v>28472</v>
      </c>
      <c r="G102" s="2">
        <v>1461</v>
      </c>
      <c r="H102" s="15">
        <v>11229</v>
      </c>
      <c r="I102" s="15">
        <v>12168</v>
      </c>
      <c r="J102" s="4">
        <v>4011</v>
      </c>
      <c r="K102" s="4">
        <f t="shared" si="29"/>
        <v>28869</v>
      </c>
      <c r="L102" s="2">
        <v>1658</v>
      </c>
      <c r="M102" s="15">
        <v>12535</v>
      </c>
      <c r="N102" s="15">
        <v>13789</v>
      </c>
      <c r="O102" s="4">
        <v>4940</v>
      </c>
      <c r="P102" s="4">
        <f t="shared" si="30"/>
        <v>32922</v>
      </c>
    </row>
    <row r="103" spans="1:16" x14ac:dyDescent="0.2">
      <c r="A103" s="8" t="s">
        <v>31</v>
      </c>
      <c r="B103" s="18"/>
      <c r="C103" s="15">
        <v>21140</v>
      </c>
      <c r="D103" s="15">
        <v>18309</v>
      </c>
      <c r="E103" s="4"/>
      <c r="F103" s="4">
        <f t="shared" si="28"/>
        <v>39449</v>
      </c>
      <c r="G103" s="2"/>
      <c r="H103" s="15">
        <v>20846</v>
      </c>
      <c r="I103" s="15">
        <v>17994</v>
      </c>
      <c r="J103" s="4"/>
      <c r="K103" s="4">
        <f t="shared" si="29"/>
        <v>38840</v>
      </c>
      <c r="L103" s="2"/>
      <c r="M103" s="15">
        <v>21067</v>
      </c>
      <c r="N103" s="15">
        <v>17852</v>
      </c>
      <c r="O103" s="4"/>
      <c r="P103" s="4">
        <f t="shared" si="30"/>
        <v>38919</v>
      </c>
    </row>
    <row r="104" spans="1:16" x14ac:dyDescent="0.2">
      <c r="A104" s="9" t="s">
        <v>38</v>
      </c>
      <c r="B104" s="5">
        <f>130+8</f>
        <v>138</v>
      </c>
      <c r="C104" s="6">
        <f>3436+44+114</f>
        <v>3594</v>
      </c>
      <c r="D104" s="6">
        <f>159+1296+60</f>
        <v>1515</v>
      </c>
      <c r="E104" s="7">
        <v>105</v>
      </c>
      <c r="F104" s="9">
        <f t="shared" si="28"/>
        <v>5352</v>
      </c>
      <c r="G104" s="5">
        <f>164+16</f>
        <v>180</v>
      </c>
      <c r="H104" s="6">
        <f>3545+96+204</f>
        <v>3845</v>
      </c>
      <c r="I104" s="6">
        <f>287+96+1776</f>
        <v>2159</v>
      </c>
      <c r="J104" s="7">
        <v>156</v>
      </c>
      <c r="K104" s="9">
        <f t="shared" si="29"/>
        <v>6340</v>
      </c>
      <c r="L104" s="5">
        <v>164</v>
      </c>
      <c r="M104" s="6">
        <v>3696</v>
      </c>
      <c r="N104" s="6">
        <f>42+1810+16+356</f>
        <v>2224</v>
      </c>
      <c r="O104" s="7">
        <f>160+152</f>
        <v>312</v>
      </c>
      <c r="P104" s="9">
        <f t="shared" si="30"/>
        <v>6396</v>
      </c>
    </row>
    <row r="105" spans="1:16" x14ac:dyDescent="0.2">
      <c r="A105" s="9" t="s">
        <v>5</v>
      </c>
      <c r="B105" s="5">
        <f>SUM(B97:B104)</f>
        <v>19260</v>
      </c>
      <c r="C105" s="6">
        <f>SUM(C97:C104)</f>
        <v>245732</v>
      </c>
      <c r="D105" s="6">
        <f>SUM(D97:D104)</f>
        <v>226110</v>
      </c>
      <c r="E105" s="7">
        <f>SUM(E97:E104)</f>
        <v>35448</v>
      </c>
      <c r="F105" s="7">
        <f>SUM(B105:E105)</f>
        <v>526550</v>
      </c>
      <c r="G105" s="5">
        <f>SUM(G97:G104)</f>
        <v>18811</v>
      </c>
      <c r="H105" s="6">
        <f>SUM(H97:H104)</f>
        <v>242290</v>
      </c>
      <c r="I105" s="6">
        <f>SUM(I97:I104)</f>
        <v>223361</v>
      </c>
      <c r="J105" s="7">
        <f>SUM(J97:J104)</f>
        <v>39816</v>
      </c>
      <c r="K105" s="7">
        <f t="shared" si="29"/>
        <v>524278</v>
      </c>
      <c r="L105" s="5">
        <f>SUM(L97:L104)</f>
        <v>19476</v>
      </c>
      <c r="M105" s="6">
        <f>SUM(M97:M104)</f>
        <v>236301</v>
      </c>
      <c r="N105" s="6">
        <f>SUM(N97:N104)</f>
        <v>211182</v>
      </c>
      <c r="O105" s="7">
        <f>SUM(O97:O104)</f>
        <v>35409</v>
      </c>
      <c r="P105" s="7">
        <f>SUM(L105:O105)</f>
        <v>502368</v>
      </c>
    </row>
    <row r="107" spans="1:16" x14ac:dyDescent="0.2">
      <c r="A107" s="17"/>
      <c r="B107" s="19" t="s">
        <v>42</v>
      </c>
      <c r="C107" s="20" t="s">
        <v>42</v>
      </c>
      <c r="D107" s="20" t="s">
        <v>42</v>
      </c>
      <c r="E107" s="21" t="s">
        <v>42</v>
      </c>
      <c r="F107" s="22" t="s">
        <v>42</v>
      </c>
      <c r="G107" s="19" t="s">
        <v>43</v>
      </c>
      <c r="H107" s="20" t="s">
        <v>43</v>
      </c>
      <c r="I107" s="20" t="s">
        <v>43</v>
      </c>
      <c r="J107" s="21" t="s">
        <v>43</v>
      </c>
      <c r="K107" s="22" t="s">
        <v>43</v>
      </c>
      <c r="L107" s="19" t="s">
        <v>44</v>
      </c>
      <c r="M107" s="20" t="s">
        <v>44</v>
      </c>
      <c r="N107" s="20" t="s">
        <v>44</v>
      </c>
      <c r="O107" s="21" t="s">
        <v>44</v>
      </c>
      <c r="P107" s="22" t="s">
        <v>44</v>
      </c>
    </row>
    <row r="108" spans="1:16" ht="13.5" thickBot="1" x14ac:dyDescent="0.25">
      <c r="A108" s="10"/>
      <c r="B108" s="11" t="s">
        <v>0</v>
      </c>
      <c r="C108" s="12" t="s">
        <v>1</v>
      </c>
      <c r="D108" s="12" t="s">
        <v>2</v>
      </c>
      <c r="E108" s="12" t="s">
        <v>3</v>
      </c>
      <c r="F108" s="10" t="s">
        <v>5</v>
      </c>
      <c r="G108" s="11" t="s">
        <v>0</v>
      </c>
      <c r="H108" s="12" t="s">
        <v>1</v>
      </c>
      <c r="I108" s="12" t="s">
        <v>2</v>
      </c>
      <c r="J108" s="12" t="s">
        <v>3</v>
      </c>
      <c r="K108" s="10" t="s">
        <v>5</v>
      </c>
      <c r="L108" s="11" t="s">
        <v>0</v>
      </c>
      <c r="M108" s="12" t="s">
        <v>1</v>
      </c>
      <c r="N108" s="12" t="s">
        <v>2</v>
      </c>
      <c r="O108" s="12" t="s">
        <v>3</v>
      </c>
      <c r="P108" s="10" t="s">
        <v>5</v>
      </c>
    </row>
    <row r="109" spans="1:16" ht="13.5" thickTop="1" x14ac:dyDescent="0.2">
      <c r="A109" s="8" t="s">
        <v>12</v>
      </c>
      <c r="B109" s="2">
        <v>9183</v>
      </c>
      <c r="C109" s="3">
        <v>109440</v>
      </c>
      <c r="D109" s="3">
        <v>95362</v>
      </c>
      <c r="E109" s="4">
        <v>12722</v>
      </c>
      <c r="F109" s="4">
        <f>SUM(B109:E109)</f>
        <v>226707</v>
      </c>
      <c r="G109" s="2">
        <v>8146</v>
      </c>
      <c r="H109" s="15">
        <v>102959</v>
      </c>
      <c r="I109" s="15">
        <v>93000</v>
      </c>
      <c r="J109" s="4">
        <v>11770</v>
      </c>
      <c r="K109" s="4">
        <f>SUM(G109:J109)</f>
        <v>215875</v>
      </c>
      <c r="L109" s="2">
        <v>7399</v>
      </c>
      <c r="M109" s="15">
        <v>101946</v>
      </c>
      <c r="N109" s="15">
        <v>92432</v>
      </c>
      <c r="O109" s="4">
        <v>11782</v>
      </c>
      <c r="P109" s="4">
        <f>SUM(L109:O109)</f>
        <v>213559</v>
      </c>
    </row>
    <row r="110" spans="1:16" x14ac:dyDescent="0.2">
      <c r="A110" s="8" t="s">
        <v>15</v>
      </c>
      <c r="B110" s="2">
        <v>2385</v>
      </c>
      <c r="C110" s="15">
        <v>21594</v>
      </c>
      <c r="D110" s="15">
        <v>20440</v>
      </c>
      <c r="E110" s="4">
        <v>3294</v>
      </c>
      <c r="F110" s="4">
        <f t="shared" ref="F110:F116" si="31">SUM(B110:E110)</f>
        <v>47713</v>
      </c>
      <c r="G110" s="2">
        <v>1968</v>
      </c>
      <c r="H110" s="15">
        <v>20325</v>
      </c>
      <c r="I110" s="15">
        <v>19874</v>
      </c>
      <c r="J110" s="4">
        <v>2959</v>
      </c>
      <c r="K110" s="4">
        <f t="shared" ref="K110:K116" si="32">SUM(G110:J110)</f>
        <v>45126</v>
      </c>
      <c r="L110" s="2">
        <v>1998</v>
      </c>
      <c r="M110" s="15">
        <v>20284</v>
      </c>
      <c r="N110" s="15">
        <v>19238</v>
      </c>
      <c r="O110" s="4">
        <v>3072</v>
      </c>
      <c r="P110" s="4">
        <f t="shared" ref="P110:P116" si="33">SUM(L110:O110)</f>
        <v>44592</v>
      </c>
    </row>
    <row r="111" spans="1:16" x14ac:dyDescent="0.2">
      <c r="A111" s="8" t="s">
        <v>11</v>
      </c>
      <c r="B111" s="2">
        <v>2176</v>
      </c>
      <c r="C111" s="3">
        <v>15683</v>
      </c>
      <c r="D111" s="15">
        <v>15858</v>
      </c>
      <c r="E111" s="4">
        <v>4020</v>
      </c>
      <c r="F111" s="4">
        <f t="shared" si="31"/>
        <v>37737</v>
      </c>
      <c r="G111" s="2">
        <v>1400</v>
      </c>
      <c r="H111" s="15">
        <v>14350</v>
      </c>
      <c r="I111" s="15">
        <v>14052</v>
      </c>
      <c r="J111" s="4">
        <v>3168</v>
      </c>
      <c r="K111" s="4">
        <f t="shared" si="32"/>
        <v>32970</v>
      </c>
      <c r="L111" s="2">
        <v>1484</v>
      </c>
      <c r="M111" s="15">
        <v>13048</v>
      </c>
      <c r="N111" s="15">
        <v>12671</v>
      </c>
      <c r="O111" s="4">
        <v>2713</v>
      </c>
      <c r="P111" s="4">
        <f t="shared" si="33"/>
        <v>29916</v>
      </c>
    </row>
    <row r="112" spans="1:16" x14ac:dyDescent="0.2">
      <c r="A112" s="8" t="s">
        <v>13</v>
      </c>
      <c r="B112" s="2">
        <v>1612</v>
      </c>
      <c r="C112" s="15">
        <v>19814</v>
      </c>
      <c r="D112" s="15">
        <v>18785</v>
      </c>
      <c r="E112" s="4">
        <v>2948</v>
      </c>
      <c r="F112" s="4">
        <f t="shared" si="31"/>
        <v>43159</v>
      </c>
      <c r="G112" s="2">
        <v>1207</v>
      </c>
      <c r="H112" s="15">
        <v>18134</v>
      </c>
      <c r="I112" s="15">
        <v>18542</v>
      </c>
      <c r="J112" s="4">
        <v>3638</v>
      </c>
      <c r="K112" s="4">
        <f t="shared" si="32"/>
        <v>41521</v>
      </c>
      <c r="L112" s="2">
        <v>1502</v>
      </c>
      <c r="M112" s="15">
        <v>18478</v>
      </c>
      <c r="N112" s="15">
        <v>18938</v>
      </c>
      <c r="O112" s="4">
        <v>3533</v>
      </c>
      <c r="P112" s="4">
        <f t="shared" si="33"/>
        <v>42451</v>
      </c>
    </row>
    <row r="113" spans="1:16" x14ac:dyDescent="0.2">
      <c r="A113" s="8" t="s">
        <v>16</v>
      </c>
      <c r="B113" s="2">
        <v>247</v>
      </c>
      <c r="C113" s="15">
        <v>12687</v>
      </c>
      <c r="D113" s="15">
        <v>11174</v>
      </c>
      <c r="E113" s="4">
        <v>2933</v>
      </c>
      <c r="F113" s="4">
        <f t="shared" si="31"/>
        <v>27041</v>
      </c>
      <c r="G113" s="2">
        <v>161</v>
      </c>
      <c r="H113" s="15">
        <v>11942</v>
      </c>
      <c r="I113" s="15">
        <v>10720</v>
      </c>
      <c r="J113" s="4">
        <v>2744</v>
      </c>
      <c r="K113" s="4">
        <f>SUM(G113:J113)</f>
        <v>25567</v>
      </c>
      <c r="L113" s="2">
        <v>419</v>
      </c>
      <c r="M113" s="15">
        <v>11667</v>
      </c>
      <c r="N113" s="15">
        <v>10573</v>
      </c>
      <c r="O113" s="4">
        <v>2607</v>
      </c>
      <c r="P113" s="4">
        <f t="shared" si="33"/>
        <v>25266</v>
      </c>
    </row>
    <row r="114" spans="1:16" x14ac:dyDescent="0.2">
      <c r="A114" s="8" t="s">
        <v>14</v>
      </c>
      <c r="B114" s="2">
        <v>1875</v>
      </c>
      <c r="C114" s="15">
        <v>12647</v>
      </c>
      <c r="D114" s="15">
        <v>12995</v>
      </c>
      <c r="E114" s="4">
        <v>4516</v>
      </c>
      <c r="F114" s="4">
        <f t="shared" si="31"/>
        <v>32033</v>
      </c>
      <c r="G114" s="2">
        <v>1625</v>
      </c>
      <c r="H114" s="15">
        <v>11672</v>
      </c>
      <c r="I114" s="15">
        <v>11643</v>
      </c>
      <c r="J114" s="4">
        <v>4262</v>
      </c>
      <c r="K114" s="4">
        <f t="shared" si="32"/>
        <v>29202</v>
      </c>
      <c r="L114" s="2">
        <v>1413</v>
      </c>
      <c r="M114" s="15">
        <v>11205</v>
      </c>
      <c r="N114" s="15">
        <v>11509</v>
      </c>
      <c r="O114" s="4">
        <v>3706</v>
      </c>
      <c r="P114" s="4">
        <f t="shared" si="33"/>
        <v>27833</v>
      </c>
    </row>
    <row r="115" spans="1:16" x14ac:dyDescent="0.2">
      <c r="A115" s="8" t="s">
        <v>31</v>
      </c>
      <c r="B115" s="18"/>
      <c r="C115" s="15">
        <v>21655</v>
      </c>
      <c r="D115" s="15">
        <v>18055</v>
      </c>
      <c r="E115" s="4"/>
      <c r="F115" s="4">
        <f t="shared" si="31"/>
        <v>39710</v>
      </c>
      <c r="G115" s="2"/>
      <c r="H115" s="15">
        <v>20832</v>
      </c>
      <c r="I115" s="15">
        <v>17433</v>
      </c>
      <c r="K115" s="4">
        <f t="shared" si="32"/>
        <v>38265</v>
      </c>
      <c r="L115" s="2"/>
      <c r="M115" s="15">
        <v>21267</v>
      </c>
      <c r="N115" s="15">
        <v>17491</v>
      </c>
      <c r="O115" s="4"/>
      <c r="P115" s="4">
        <f t="shared" si="33"/>
        <v>38758</v>
      </c>
    </row>
    <row r="116" spans="1:16" x14ac:dyDescent="0.2">
      <c r="A116" s="9" t="s">
        <v>38</v>
      </c>
      <c r="B116" s="5">
        <f>47+76+60</f>
        <v>183</v>
      </c>
      <c r="C116" s="6">
        <v>3725</v>
      </c>
      <c r="D116" s="6">
        <v>2069</v>
      </c>
      <c r="E116" s="7">
        <f>172+148</f>
        <v>320</v>
      </c>
      <c r="F116" s="9">
        <f t="shared" si="31"/>
        <v>6297</v>
      </c>
      <c r="G116" s="5">
        <f>260+72+85</f>
        <v>417</v>
      </c>
      <c r="H116" s="6">
        <f>260+2924+392</f>
        <v>3576</v>
      </c>
      <c r="I116" s="6">
        <f>225+1261+52+548</f>
        <v>2086</v>
      </c>
      <c r="J116" s="7">
        <f>152+110</f>
        <v>262</v>
      </c>
      <c r="K116" s="9">
        <f t="shared" si="32"/>
        <v>6341</v>
      </c>
      <c r="L116" s="5">
        <v>357</v>
      </c>
      <c r="M116" s="6">
        <v>3535</v>
      </c>
      <c r="N116" s="6">
        <v>1957</v>
      </c>
      <c r="O116" s="7">
        <v>257</v>
      </c>
      <c r="P116" s="4">
        <f t="shared" si="33"/>
        <v>6106</v>
      </c>
    </row>
    <row r="117" spans="1:16" x14ac:dyDescent="0.2">
      <c r="A117" s="9" t="s">
        <v>5</v>
      </c>
      <c r="B117" s="5">
        <f>SUM(B109:B116)</f>
        <v>17661</v>
      </c>
      <c r="C117" s="6">
        <f>SUM(C109:C116)</f>
        <v>217245</v>
      </c>
      <c r="D117" s="6">
        <f>SUM(D109:D116)</f>
        <v>194738</v>
      </c>
      <c r="E117" s="7">
        <f>SUM(E109:E116)</f>
        <v>30753</v>
      </c>
      <c r="F117" s="7">
        <f>SUM(B117:E117)</f>
        <v>460397</v>
      </c>
      <c r="G117" s="5">
        <f>SUM(G109:G116)</f>
        <v>14924</v>
      </c>
      <c r="H117" s="6">
        <f>SUM(H109:H116)</f>
        <v>203790</v>
      </c>
      <c r="I117" s="6">
        <f>SUM(I109:I116)</f>
        <v>187350</v>
      </c>
      <c r="J117" s="6">
        <f>SUM(J109:J116)</f>
        <v>28803</v>
      </c>
      <c r="K117" s="7">
        <f t="shared" ref="K117" si="34">SUM(G117:J117)</f>
        <v>434867</v>
      </c>
      <c r="L117" s="5">
        <f>SUM(L109:L116)</f>
        <v>14572</v>
      </c>
      <c r="M117" s="6">
        <f>SUM(M109:M116)</f>
        <v>201430</v>
      </c>
      <c r="N117" s="6">
        <f>SUM(N109:N116)</f>
        <v>184809</v>
      </c>
      <c r="O117" s="7">
        <f>SUM(O109:O116)</f>
        <v>27670</v>
      </c>
      <c r="P117" s="7">
        <f>SUM(L117:O117)</f>
        <v>428481</v>
      </c>
    </row>
    <row r="119" spans="1:16" x14ac:dyDescent="0.2">
      <c r="A119" s="17"/>
      <c r="B119" s="19" t="s">
        <v>45</v>
      </c>
      <c r="C119" s="20" t="s">
        <v>45</v>
      </c>
      <c r="D119" s="20" t="s">
        <v>45</v>
      </c>
      <c r="E119" s="21" t="s">
        <v>45</v>
      </c>
      <c r="F119" s="22" t="s">
        <v>45</v>
      </c>
      <c r="G119" s="19" t="s">
        <v>46</v>
      </c>
      <c r="H119" s="20" t="s">
        <v>46</v>
      </c>
      <c r="I119" s="20" t="s">
        <v>46</v>
      </c>
      <c r="J119" s="21" t="s">
        <v>46</v>
      </c>
      <c r="K119" s="22" t="s">
        <v>46</v>
      </c>
      <c r="L119" s="19" t="s">
        <v>47</v>
      </c>
      <c r="M119" s="20" t="s">
        <v>47</v>
      </c>
      <c r="N119" s="20" t="s">
        <v>47</v>
      </c>
      <c r="O119" s="21" t="s">
        <v>47</v>
      </c>
      <c r="P119" s="22" t="s">
        <v>47</v>
      </c>
    </row>
    <row r="120" spans="1:16" ht="13.5" thickBot="1" x14ac:dyDescent="0.25">
      <c r="A120" s="10"/>
      <c r="B120" s="11" t="s">
        <v>0</v>
      </c>
      <c r="C120" s="12" t="s">
        <v>1</v>
      </c>
      <c r="D120" s="12" t="s">
        <v>2</v>
      </c>
      <c r="E120" s="12" t="s">
        <v>3</v>
      </c>
      <c r="F120" s="10" t="s">
        <v>5</v>
      </c>
      <c r="G120" s="11" t="s">
        <v>0</v>
      </c>
      <c r="H120" s="12" t="s">
        <v>1</v>
      </c>
      <c r="I120" s="12" t="s">
        <v>2</v>
      </c>
      <c r="J120" s="12" t="s">
        <v>3</v>
      </c>
      <c r="K120" s="10" t="s">
        <v>5</v>
      </c>
      <c r="L120" s="11" t="s">
        <v>0</v>
      </c>
      <c r="M120" s="12" t="s">
        <v>1</v>
      </c>
      <c r="N120" s="12" t="s">
        <v>2</v>
      </c>
      <c r="O120" s="12" t="s">
        <v>3</v>
      </c>
      <c r="P120" s="10" t="s">
        <v>5</v>
      </c>
    </row>
    <row r="121" spans="1:16" ht="13.5" thickTop="1" x14ac:dyDescent="0.2">
      <c r="A121" s="8" t="s">
        <v>12</v>
      </c>
      <c r="B121" s="2">
        <v>7770</v>
      </c>
      <c r="C121" s="3">
        <v>102492</v>
      </c>
      <c r="D121" s="3">
        <v>93853</v>
      </c>
      <c r="E121" s="4">
        <v>11951</v>
      </c>
      <c r="F121" s="4">
        <f>SUM(B121:E121)</f>
        <v>216066</v>
      </c>
      <c r="G121" s="2">
        <v>7621</v>
      </c>
      <c r="H121" s="15">
        <v>102250</v>
      </c>
      <c r="I121" s="15">
        <v>93100</v>
      </c>
      <c r="J121" s="4"/>
      <c r="K121" s="4">
        <f>SUM(G121:J121)</f>
        <v>202971</v>
      </c>
      <c r="L121" s="2"/>
      <c r="M121" s="15"/>
      <c r="N121" s="15"/>
      <c r="O121" s="4"/>
      <c r="P121" s="4">
        <f>SUM(L121:O121)</f>
        <v>0</v>
      </c>
    </row>
    <row r="122" spans="1:16" x14ac:dyDescent="0.2">
      <c r="A122" s="8" t="s">
        <v>15</v>
      </c>
      <c r="B122" s="2">
        <v>2036</v>
      </c>
      <c r="C122" s="15">
        <v>21410</v>
      </c>
      <c r="D122" s="15">
        <v>21003</v>
      </c>
      <c r="E122" s="4">
        <v>3043</v>
      </c>
      <c r="F122" s="4">
        <f t="shared" ref="F122:F128" si="35">SUM(B122:E122)</f>
        <v>47492</v>
      </c>
      <c r="G122" s="2">
        <v>1996</v>
      </c>
      <c r="H122" s="15">
        <v>21970</v>
      </c>
      <c r="I122" s="15">
        <v>21536</v>
      </c>
      <c r="J122" s="4"/>
      <c r="K122" s="4">
        <f t="shared" ref="K122:K124" si="36">SUM(G122:J122)</f>
        <v>45502</v>
      </c>
      <c r="L122" s="2"/>
      <c r="M122" s="15"/>
      <c r="N122" s="15"/>
      <c r="O122" s="4"/>
      <c r="P122" s="4">
        <f t="shared" ref="P122:P128" si="37">SUM(L122:O122)</f>
        <v>0</v>
      </c>
    </row>
    <row r="123" spans="1:16" x14ac:dyDescent="0.2">
      <c r="A123" s="8" t="s">
        <v>11</v>
      </c>
      <c r="B123" s="2">
        <v>1247</v>
      </c>
      <c r="C123" s="3">
        <v>12148</v>
      </c>
      <c r="D123" s="15">
        <v>12553</v>
      </c>
      <c r="E123" s="4">
        <v>2750</v>
      </c>
      <c r="F123" s="4">
        <f t="shared" si="35"/>
        <v>28698</v>
      </c>
      <c r="G123" s="2">
        <v>1133</v>
      </c>
      <c r="H123" s="15">
        <v>12578</v>
      </c>
      <c r="I123" s="15">
        <v>12550</v>
      </c>
      <c r="J123" s="4"/>
      <c r="K123" s="4">
        <f t="shared" si="36"/>
        <v>26261</v>
      </c>
      <c r="L123" s="2"/>
      <c r="M123" s="15"/>
      <c r="N123" s="15"/>
      <c r="O123" s="4"/>
      <c r="P123" s="4">
        <f t="shared" si="37"/>
        <v>0</v>
      </c>
    </row>
    <row r="124" spans="1:16" x14ac:dyDescent="0.2">
      <c r="A124" s="8" t="s">
        <v>13</v>
      </c>
      <c r="B124" s="2">
        <v>1709</v>
      </c>
      <c r="C124" s="15">
        <v>18459</v>
      </c>
      <c r="D124" s="15">
        <v>18154</v>
      </c>
      <c r="E124" s="4">
        <v>2760</v>
      </c>
      <c r="F124" s="4">
        <f t="shared" si="35"/>
        <v>41082</v>
      </c>
      <c r="G124" s="2">
        <v>1550</v>
      </c>
      <c r="H124" s="15">
        <v>18214</v>
      </c>
      <c r="I124" s="15">
        <v>17588</v>
      </c>
      <c r="J124" s="4"/>
      <c r="K124" s="4">
        <f t="shared" si="36"/>
        <v>37352</v>
      </c>
      <c r="L124" s="2"/>
      <c r="M124" s="15"/>
      <c r="N124" s="15"/>
      <c r="O124" s="4"/>
      <c r="P124" s="4">
        <f t="shared" si="37"/>
        <v>0</v>
      </c>
    </row>
    <row r="125" spans="1:16" x14ac:dyDescent="0.2">
      <c r="A125" s="8" t="s">
        <v>16</v>
      </c>
      <c r="B125" s="2">
        <v>348</v>
      </c>
      <c r="C125" s="15">
        <v>11404</v>
      </c>
      <c r="D125" s="15">
        <v>10793</v>
      </c>
      <c r="E125" s="4">
        <v>2700</v>
      </c>
      <c r="F125" s="4">
        <f t="shared" si="35"/>
        <v>25245</v>
      </c>
      <c r="G125" s="2">
        <v>372</v>
      </c>
      <c r="H125" s="15">
        <v>11819</v>
      </c>
      <c r="I125" s="15">
        <v>11811</v>
      </c>
      <c r="J125" s="4"/>
      <c r="K125" s="4">
        <f>SUM(G125:J125)</f>
        <v>24002</v>
      </c>
      <c r="L125" s="2"/>
      <c r="M125" s="15"/>
      <c r="N125" s="15"/>
      <c r="O125" s="4"/>
      <c r="P125" s="4">
        <f t="shared" si="37"/>
        <v>0</v>
      </c>
    </row>
    <row r="126" spans="1:16" x14ac:dyDescent="0.2">
      <c r="A126" s="8" t="s">
        <v>14</v>
      </c>
      <c r="B126" s="2">
        <v>1577</v>
      </c>
      <c r="C126" s="15">
        <v>11526</v>
      </c>
      <c r="D126" s="15">
        <v>11833</v>
      </c>
      <c r="E126" s="4">
        <v>3910</v>
      </c>
      <c r="F126" s="4">
        <f t="shared" si="35"/>
        <v>28846</v>
      </c>
      <c r="G126" s="2">
        <v>1573</v>
      </c>
      <c r="H126" s="15">
        <v>12820</v>
      </c>
      <c r="I126" s="15">
        <v>12243</v>
      </c>
      <c r="J126" s="4"/>
      <c r="K126" s="4">
        <f t="shared" ref="K126:K129" si="38">SUM(G126:J126)</f>
        <v>26636</v>
      </c>
      <c r="L126" s="2"/>
      <c r="M126" s="15"/>
      <c r="N126" s="15"/>
      <c r="O126" s="4"/>
      <c r="P126" s="4">
        <f t="shared" si="37"/>
        <v>0</v>
      </c>
    </row>
    <row r="127" spans="1:16" x14ac:dyDescent="0.2">
      <c r="A127" s="8" t="s">
        <v>31</v>
      </c>
      <c r="B127" s="18"/>
      <c r="C127" s="15">
        <v>22148</v>
      </c>
      <c r="D127" s="15">
        <v>19039</v>
      </c>
      <c r="E127" s="4"/>
      <c r="F127" s="4">
        <f t="shared" si="35"/>
        <v>41187</v>
      </c>
      <c r="G127" s="2"/>
      <c r="H127" s="15">
        <v>22538</v>
      </c>
      <c r="I127" s="15">
        <v>18432</v>
      </c>
      <c r="K127" s="4">
        <f t="shared" si="38"/>
        <v>40970</v>
      </c>
      <c r="L127" s="2"/>
      <c r="M127" s="15"/>
      <c r="N127" s="15"/>
      <c r="O127" s="4"/>
      <c r="P127" s="4">
        <f t="shared" si="37"/>
        <v>0</v>
      </c>
    </row>
    <row r="128" spans="1:16" x14ac:dyDescent="0.2">
      <c r="A128" s="9" t="s">
        <v>38</v>
      </c>
      <c r="B128" s="5">
        <f>225+72+168</f>
        <v>465</v>
      </c>
      <c r="C128" s="6">
        <f>99+600+3124</f>
        <v>3823</v>
      </c>
      <c r="D128" s="6">
        <f>211+1345+28+508</f>
        <v>2092</v>
      </c>
      <c r="E128" s="7">
        <f>62+108</f>
        <v>170</v>
      </c>
      <c r="F128" s="9">
        <f t="shared" si="35"/>
        <v>6550</v>
      </c>
      <c r="G128" s="5">
        <f>163+56+144</f>
        <v>363</v>
      </c>
      <c r="H128" s="6">
        <f>143+3835+16+544</f>
        <v>4538</v>
      </c>
      <c r="I128" s="6">
        <f>196+636+1647</f>
        <v>2479</v>
      </c>
      <c r="J128" s="7"/>
      <c r="K128" s="9">
        <f t="shared" si="38"/>
        <v>7380</v>
      </c>
      <c r="L128" s="5"/>
      <c r="M128" s="6"/>
      <c r="N128" s="6"/>
      <c r="O128" s="7"/>
      <c r="P128" s="4">
        <f t="shared" si="37"/>
        <v>0</v>
      </c>
    </row>
    <row r="129" spans="1:16" x14ac:dyDescent="0.2">
      <c r="A129" s="9" t="s">
        <v>5</v>
      </c>
      <c r="B129" s="5">
        <f>SUM(B121:B128)</f>
        <v>15152</v>
      </c>
      <c r="C129" s="6">
        <f>SUM(C121:C128)</f>
        <v>203410</v>
      </c>
      <c r="D129" s="6">
        <f>SUM(D121:D128)</f>
        <v>189320</v>
      </c>
      <c r="E129" s="7">
        <f>SUM(E121:E128)</f>
        <v>27284</v>
      </c>
      <c r="F129" s="7">
        <f>SUM(B129:E129)</f>
        <v>435166</v>
      </c>
      <c r="G129" s="5">
        <f>SUM(G121:G128)</f>
        <v>14608</v>
      </c>
      <c r="H129" s="6">
        <f>SUM(H121:H128)</f>
        <v>206727</v>
      </c>
      <c r="I129" s="6">
        <f>SUM(I121:I128)</f>
        <v>189739</v>
      </c>
      <c r="J129" s="6">
        <f>SUM(J121:J128)</f>
        <v>0</v>
      </c>
      <c r="K129" s="7">
        <f t="shared" si="38"/>
        <v>411074</v>
      </c>
      <c r="L129" s="5">
        <f>SUM(L121:L128)</f>
        <v>0</v>
      </c>
      <c r="M129" s="6">
        <f>SUM(M121:M128)</f>
        <v>0</v>
      </c>
      <c r="N129" s="6">
        <f>SUM(N121:N128)</f>
        <v>0</v>
      </c>
      <c r="O129" s="7">
        <f>SUM(O121:O128)</f>
        <v>0</v>
      </c>
      <c r="P129" s="7">
        <f>SUM(L129:O129)</f>
        <v>0</v>
      </c>
    </row>
  </sheetData>
  <phoneticPr fontId="0" type="noConversion"/>
  <pageMargins left="0.2" right="0.2" top="0.36" bottom="0.4" header="0.22" footer="0.17"/>
  <pageSetup scale="77" orientation="landscape" r:id="rId1"/>
  <headerFooter alignWithMargins="0">
    <oddFooter>&amp;L&amp;F&amp;ROIRA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Credits by College_School</vt:lpstr>
      <vt:lpstr>'Credits by College_School'!Print_Area</vt:lpstr>
    </vt:vector>
  </TitlesOfParts>
  <Company>Oakland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yokoyama</dc:creator>
  <cp:lastModifiedBy>Susanne Condron</cp:lastModifiedBy>
  <cp:lastPrinted>2007-09-27T15:53:38Z</cp:lastPrinted>
  <dcterms:created xsi:type="dcterms:W3CDTF">2000-10-23T18:33:02Z</dcterms:created>
  <dcterms:modified xsi:type="dcterms:W3CDTF">2026-01-28T20:06:37Z</dcterms:modified>
</cp:coreProperties>
</file>