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55" yWindow="2820" windowWidth="4830" windowHeight="1755" activeTab="2"/>
  </bookViews>
  <sheets>
    <sheet name="Revenue Summary (2)" sheetId="1" r:id="rId1"/>
    <sheet name="Expenditures by Major Unit (2)" sheetId="2" r:id="rId2"/>
    <sheet name="Recon to FS " sheetId="3" r:id="rId3"/>
  </sheets>
  <externalReferences>
    <externalReference r:id="rId6"/>
  </externalReferences>
  <definedNames>
    <definedName name="_xlnm.Print_Area" localSheetId="1">'Expenditures by Major Unit (2)'!$A$1:$J$35</definedName>
    <definedName name="_xlnm.Print_Area" localSheetId="2">'Recon to FS '!$A$1:$J$34</definedName>
    <definedName name="_xlnm.Print_Area" localSheetId="0">'Revenue Summary (2)'!$A$1:$H$23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<sst xmlns="http://schemas.openxmlformats.org/spreadsheetml/2006/main" count="70" uniqueCount="46">
  <si>
    <t>Attachment A</t>
  </si>
  <si>
    <t>Oakland University</t>
  </si>
  <si>
    <t>General Fund Budget Performance Summary</t>
  </si>
  <si>
    <t>Revenues by Category</t>
  </si>
  <si>
    <t>As of June 30, 2005</t>
  </si>
  <si>
    <t>FY 2005</t>
  </si>
  <si>
    <t>FY 2004</t>
  </si>
  <si>
    <t>Year to Date</t>
  </si>
  <si>
    <t>% of</t>
  </si>
  <si>
    <t>Category</t>
  </si>
  <si>
    <t>Budget</t>
  </si>
  <si>
    <t>Revenue</t>
  </si>
  <si>
    <t>Total</t>
  </si>
  <si>
    <t>State Appropriations</t>
  </si>
  <si>
    <t>Tuition, Fees and Financial Aid</t>
  </si>
  <si>
    <t>Other</t>
  </si>
  <si>
    <t>General Fund Total</t>
  </si>
  <si>
    <t>Notes:</t>
  </si>
  <si>
    <t>~Provision made for $844,800 Executive Order reduction in state appropriation.</t>
  </si>
  <si>
    <t>~Other revenue reflects transfer of 100% of charter school revenue to the expendable restricted fund.</t>
  </si>
  <si>
    <t>Attachment B</t>
  </si>
  <si>
    <t>Expenditures by Major Unit</t>
  </si>
  <si>
    <t>YTD</t>
  </si>
  <si>
    <t>Major Unit</t>
  </si>
  <si>
    <t>Expenditures</t>
  </si>
  <si>
    <t>Encumbrances</t>
  </si>
  <si>
    <t>Academic Affairs Total</t>
  </si>
  <si>
    <t>Attachment C</t>
  </si>
  <si>
    <t>Reconciliation to Audited Financial Statements</t>
  </si>
  <si>
    <t>Revenue:</t>
  </si>
  <si>
    <t>Amount</t>
  </si>
  <si>
    <t>Operating Revenue per Financial  Statements</t>
  </si>
  <si>
    <t>Non Operating Revenue per Financial Statements</t>
  </si>
  <si>
    <t>Financial Aid per Financial Statements</t>
  </si>
  <si>
    <r>
      <t xml:space="preserve">Financial Aid Transfers </t>
    </r>
    <r>
      <rPr>
        <vertAlign val="superscript"/>
        <sz val="12"/>
        <rFont val="Arial"/>
        <family val="2"/>
      </rPr>
      <t>(1)</t>
    </r>
  </si>
  <si>
    <r>
      <t>Encumbrance and Carryforward from FY04 to FY05</t>
    </r>
    <r>
      <rPr>
        <vertAlign val="superscript"/>
        <sz val="12"/>
        <rFont val="Arial"/>
        <family val="2"/>
      </rPr>
      <t xml:space="preserve"> (2)</t>
    </r>
  </si>
  <si>
    <t xml:space="preserve">              General Fund Revenue per Budget Performance Summary</t>
  </si>
  <si>
    <t>Expenditures:</t>
  </si>
  <si>
    <t>Operating Expenditures per Financial Statements</t>
  </si>
  <si>
    <t>Transfers per Financial Statements</t>
  </si>
  <si>
    <t>Financial Aid Transfers</t>
  </si>
  <si>
    <t>(1) Financial aid transfers included in total transfers on financial statements</t>
  </si>
  <si>
    <t>"Net assets beginning of the year" on the financial statements</t>
  </si>
  <si>
    <t xml:space="preserve">(2) Encumbrance and carryforward from FY04 to FY05 included in "Other" on Budget Performance Reports and </t>
  </si>
  <si>
    <t xml:space="preserve">              General Fund Expenditures per Budget Performance Summary</t>
  </si>
  <si>
    <t>Ending General Fund fund balance (encumbrances and carryforwards)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</si>
</sst>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mmmm\ d\,\ yyyy"/>
    <numFmt numFmtId="168" formatCode="m/d"/>
    <numFmt numFmtId="169" formatCode="_(* #,##0.000_);_(* \(#,##0.000\);_(* &quot;-&quot;??_);_(@_)"/>
    <numFmt numFmtId="170" formatCode="_(* #,##0.0000_);_(* \(#,##0.0000\);_(* &quot;-&quot;??_);_(@_)"/>
    <numFmt numFmtId="171" formatCode="_(* #,##0.0000_);_(* \(#,##0.0000\);_(* &quot;-&quot;????_);_(@_)"/>
    <numFmt numFmtId="172" formatCode="dd\-mmm\-yy_)"/>
    <numFmt numFmtId="173" formatCode="#,##0.0_);\(#,##0.0\)"/>
    <numFmt numFmtId="174" formatCode="#,##0.0000_);\(#,##0.0000\)"/>
    <numFmt numFmtId="175" formatCode="0.0000%"/>
    <numFmt numFmtId="176" formatCode="0.00_)"/>
    <numFmt numFmtId="177" formatCode="#,##0.000_);\(#,##0.000\)"/>
    <numFmt numFmtId="178" formatCode="0.000_)"/>
    <numFmt numFmtId="179" formatCode="mmmm\-yy"/>
    <numFmt numFmtId="180" formatCode="_(&quot;$&quot;* #,##0.0_);_(&quot;$&quot;* \(#,##0.0\);_(&quot;$&quot;* &quot;-&quot;??_);_(@_)"/>
    <numFmt numFmtId="181" formatCode="_(&quot;$&quot;* #,##0_);_(&quot;$&quot;* \(#,##0\);_(&quot;$&quot;* &quot;-&quot;??_);_(@_)"/>
    <numFmt numFmtId="182" formatCode="_(* #,##0.0_);_(* \(#,##0.0\);_(* &quot;-&quot;?_);_(@_)"/>
    <numFmt numFmtId="183" formatCode="mmm\-yyyy"/>
    <numFmt numFmtId="184" formatCode="0.0"/>
    <numFmt numFmtId="185" formatCode="&quot;$&quot;#,##0"/>
  </numFmts>
  <fonts count="10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vertAlign val="superscript"/>
      <sz val="12"/>
      <name val="Arial"/>
      <family val="2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/>
    </xf>
    <xf numFmtId="165" fontId="3" fillId="0" borderId="0" xfId="15" applyNumberFormat="1" applyFont="1" applyBorder="1" applyAlignment="1">
      <alignment horizontal="right"/>
    </xf>
    <xf numFmtId="181" fontId="3" fillId="0" borderId="0" xfId="17" applyNumberFormat="1" applyFont="1" applyBorder="1" applyAlignment="1">
      <alignment horizontal="right"/>
    </xf>
    <xf numFmtId="166" fontId="3" fillId="0" borderId="0" xfId="21" applyNumberFormat="1" applyFont="1" applyBorder="1" applyAlignment="1">
      <alignment horizontal="center"/>
    </xf>
    <xf numFmtId="165" fontId="3" fillId="0" borderId="0" xfId="15" applyNumberFormat="1" applyFont="1" applyAlignment="1">
      <alignment/>
    </xf>
    <xf numFmtId="166" fontId="3" fillId="0" borderId="0" xfId="21" applyNumberFormat="1" applyFont="1" applyAlignment="1">
      <alignment/>
    </xf>
    <xf numFmtId="0" fontId="5" fillId="0" borderId="0" xfId="0" applyFont="1" applyAlignment="1">
      <alignment horizontal="center"/>
    </xf>
    <xf numFmtId="181" fontId="3" fillId="0" borderId="2" xfId="17" applyNumberFormat="1" applyFont="1" applyBorder="1" applyAlignment="1">
      <alignment/>
    </xf>
    <xf numFmtId="166" fontId="3" fillId="0" borderId="2" xfId="21" applyNumberFormat="1" applyFont="1" applyBorder="1" applyAlignment="1">
      <alignment horizontal="center"/>
    </xf>
    <xf numFmtId="166" fontId="3" fillId="0" borderId="2" xfId="21" applyNumberFormat="1" applyFont="1" applyBorder="1" applyAlignment="1">
      <alignment/>
    </xf>
    <xf numFmtId="165" fontId="3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66" fontId="3" fillId="0" borderId="3" xfId="21" applyNumberFormat="1" applyFont="1" applyBorder="1" applyAlignment="1">
      <alignment/>
    </xf>
    <xf numFmtId="181" fontId="3" fillId="0" borderId="4" xfId="17" applyNumberFormat="1" applyFont="1" applyBorder="1" applyAlignment="1">
      <alignment horizontal="right"/>
    </xf>
    <xf numFmtId="166" fontId="3" fillId="0" borderId="4" xfId="21" applyNumberFormat="1" applyFont="1" applyBorder="1" applyAlignment="1">
      <alignment horizontal="center"/>
    </xf>
    <xf numFmtId="181" fontId="3" fillId="0" borderId="4" xfId="0" applyNumberFormat="1" applyFont="1" applyBorder="1" applyAlignment="1">
      <alignment/>
    </xf>
    <xf numFmtId="165" fontId="3" fillId="0" borderId="0" xfId="15" applyNumberFormat="1" applyFont="1" applyAlignment="1">
      <alignment horizontal="right"/>
    </xf>
    <xf numFmtId="166" fontId="3" fillId="0" borderId="0" xfId="0" applyNumberFormat="1" applyFont="1" applyAlignment="1">
      <alignment/>
    </xf>
    <xf numFmtId="0" fontId="6" fillId="0" borderId="0" xfId="0" applyFont="1" applyAlignment="1">
      <alignment/>
    </xf>
    <xf numFmtId="165" fontId="0" fillId="0" borderId="0" xfId="15" applyNumberFormat="1" applyFont="1" applyAlignment="1">
      <alignment/>
    </xf>
    <xf numFmtId="0" fontId="1" fillId="0" borderId="0" xfId="0" applyFont="1" applyAlignment="1">
      <alignment horizontal="left"/>
    </xf>
    <xf numFmtId="165" fontId="0" fillId="0" borderId="0" xfId="15" applyNumberFormat="1" applyFont="1" applyAlignment="1">
      <alignment/>
    </xf>
    <xf numFmtId="165" fontId="3" fillId="0" borderId="0" xfId="15" applyNumberFormat="1" applyFont="1" applyBorder="1" applyAlignment="1">
      <alignment horizontal="center"/>
    </xf>
    <xf numFmtId="165" fontId="3" fillId="0" borderId="3" xfId="15" applyNumberFormat="1" applyFont="1" applyBorder="1" applyAlignment="1">
      <alignment horizontal="center"/>
    </xf>
    <xf numFmtId="181" fontId="3" fillId="0" borderId="0" xfId="17" applyNumberFormat="1" applyFont="1" applyAlignment="1">
      <alignment/>
    </xf>
    <xf numFmtId="181" fontId="3" fillId="0" borderId="5" xfId="17" applyNumberFormat="1" applyFont="1" applyBorder="1" applyAlignment="1">
      <alignment/>
    </xf>
    <xf numFmtId="181" fontId="3" fillId="0" borderId="6" xfId="17" applyNumberFormat="1" applyFont="1" applyBorder="1" applyAlignment="1">
      <alignment/>
    </xf>
    <xf numFmtId="0" fontId="4" fillId="2" borderId="1" xfId="0" applyFont="1" applyFill="1" applyBorder="1" applyAlignment="1">
      <alignment horizontal="center"/>
    </xf>
    <xf numFmtId="49" fontId="2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serv\maxtor\budshare\Budget%20Monitoring\Performance%20Reports_JuneFY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penditures by Major Unit"/>
      <sheetName val="Expenditures by Major Unit (2)"/>
      <sheetName val="Recon to FS "/>
      <sheetName val="Revenue"/>
      <sheetName val="Revenue (2)"/>
      <sheetName val="Revenue Summary"/>
      <sheetName val="Revenue Summary (2)"/>
      <sheetName val="Major Unit Controllable"/>
      <sheetName val="Major Unit Detail"/>
      <sheetName val="Major Unit Detail Prev"/>
      <sheetName val="Controllable Detail"/>
      <sheetName val="Academic Affairs"/>
      <sheetName val="F&amp;A"/>
      <sheetName val="SA"/>
      <sheetName val="UR"/>
      <sheetName val="Pres"/>
      <sheetName val="General"/>
      <sheetName val="AA Other"/>
      <sheetName val="Revenue Rec"/>
      <sheetName val="Misc Income Detail"/>
      <sheetName val="Revenue Rec _04"/>
      <sheetName val="Misc Income Detail Previous"/>
      <sheetName val="Non Mand Trsfrs -Fund Type"/>
      <sheetName val="YE Trsfrs"/>
      <sheetName val="YE Trsfrs Category"/>
      <sheetName val="Sheet3"/>
    </sheetNames>
    <sheetDataSet>
      <sheetData sheetId="3">
        <row r="13">
          <cell r="B13">
            <v>48106101</v>
          </cell>
        </row>
        <row r="14">
          <cell r="B14">
            <v>77122706</v>
          </cell>
        </row>
        <row r="15">
          <cell r="B15">
            <v>5990790</v>
          </cell>
        </row>
        <row r="16">
          <cell r="B16">
            <v>-7479653</v>
          </cell>
        </row>
        <row r="17">
          <cell r="B17">
            <v>1350000</v>
          </cell>
        </row>
        <row r="18">
          <cell r="B18">
            <v>20000</v>
          </cell>
        </row>
        <row r="19">
          <cell r="B19">
            <v>2521180</v>
          </cell>
        </row>
        <row r="20">
          <cell r="B20">
            <v>3191154</v>
          </cell>
        </row>
      </sheetData>
      <sheetData sheetId="4">
        <row r="13">
          <cell r="C13">
            <v>47261301</v>
          </cell>
          <cell r="F13">
            <v>49087858</v>
          </cell>
          <cell r="G13">
            <v>46633500</v>
          </cell>
        </row>
        <row r="14">
          <cell r="C14">
            <v>77606236</v>
          </cell>
          <cell r="F14">
            <v>73050072</v>
          </cell>
          <cell r="G14">
            <v>75139850</v>
          </cell>
        </row>
        <row r="15">
          <cell r="C15">
            <v>5946448</v>
          </cell>
          <cell r="F15">
            <v>5693538</v>
          </cell>
          <cell r="G15">
            <v>5854685</v>
          </cell>
        </row>
        <row r="16">
          <cell r="C16">
            <v>-6675124</v>
          </cell>
          <cell r="F16">
            <v>-7522133</v>
          </cell>
          <cell r="G16">
            <v>-7087097</v>
          </cell>
        </row>
        <row r="17">
          <cell r="C17">
            <v>1741972</v>
          </cell>
          <cell r="F17">
            <v>1200000</v>
          </cell>
          <cell r="G17">
            <v>1777601</v>
          </cell>
        </row>
        <row r="18">
          <cell r="C18">
            <v>208299</v>
          </cell>
          <cell r="F18">
            <v>0</v>
          </cell>
          <cell r="G18">
            <v>47159</v>
          </cell>
        </row>
        <row r="19">
          <cell r="C19">
            <v>1003581</v>
          </cell>
          <cell r="F19">
            <v>1710000</v>
          </cell>
          <cell r="G19">
            <v>2252093</v>
          </cell>
        </row>
        <row r="20">
          <cell r="C20">
            <v>3191154</v>
          </cell>
          <cell r="F20">
            <v>1680948</v>
          </cell>
          <cell r="G20">
            <v>1680948</v>
          </cell>
        </row>
      </sheetData>
      <sheetData sheetId="8">
        <row r="2">
          <cell r="B2" t="str">
            <v>College of Arts &amp; Sciences</v>
          </cell>
          <cell r="C2">
            <v>28669474</v>
          </cell>
          <cell r="F2">
            <v>28618576.139999986</v>
          </cell>
        </row>
        <row r="3">
          <cell r="B3" t="str">
            <v>School of Business Administration</v>
          </cell>
          <cell r="C3">
            <v>9943317</v>
          </cell>
          <cell r="F3">
            <v>9917699.879999997</v>
          </cell>
        </row>
        <row r="4">
          <cell r="B4" t="str">
            <v>School of Education and Human Services</v>
          </cell>
          <cell r="C4">
            <v>13018240</v>
          </cell>
          <cell r="F4">
            <v>11402362.519999994</v>
          </cell>
        </row>
        <row r="5">
          <cell r="B5" t="str">
            <v>School of Engineering and Computer Science</v>
          </cell>
          <cell r="C5">
            <v>8480124</v>
          </cell>
          <cell r="F5">
            <v>8413950.399999997</v>
          </cell>
        </row>
        <row r="6">
          <cell r="B6" t="str">
            <v>School of Health Sciences</v>
          </cell>
          <cell r="C6">
            <v>2861449</v>
          </cell>
          <cell r="F6">
            <v>2861039.84</v>
          </cell>
        </row>
        <row r="7">
          <cell r="B7" t="str">
            <v>School of Nursing</v>
          </cell>
          <cell r="C7">
            <v>3131422</v>
          </cell>
          <cell r="F7">
            <v>3103019.66</v>
          </cell>
        </row>
        <row r="8">
          <cell r="B8" t="str">
            <v>Kresge Library</v>
          </cell>
          <cell r="C8">
            <v>4241961</v>
          </cell>
          <cell r="F8">
            <v>4240402.78</v>
          </cell>
        </row>
        <row r="9">
          <cell r="B9" t="str">
            <v>Instructional and Information Technology</v>
          </cell>
          <cell r="C9">
            <v>6233662</v>
          </cell>
          <cell r="F9">
            <v>5900262.749999998</v>
          </cell>
        </row>
        <row r="10">
          <cell r="B10" t="str">
            <v>Academic Affairs - Other</v>
          </cell>
          <cell r="C10">
            <v>11200740</v>
          </cell>
          <cell r="F10">
            <v>9494720.4</v>
          </cell>
        </row>
        <row r="11">
          <cell r="B11" t="str">
            <v>Finance &amp; Administration</v>
          </cell>
          <cell r="C11">
            <v>19695193</v>
          </cell>
          <cell r="F11">
            <v>18847493.94000001</v>
          </cell>
        </row>
        <row r="12">
          <cell r="B12" t="str">
            <v>Student Affairs</v>
          </cell>
          <cell r="C12">
            <v>7925027</v>
          </cell>
          <cell r="F12">
            <v>7739529.739999995</v>
          </cell>
        </row>
        <row r="13">
          <cell r="B13" t="str">
            <v>University Relations</v>
          </cell>
          <cell r="C13">
            <v>1822005</v>
          </cell>
          <cell r="F13">
            <v>1754562.66</v>
          </cell>
        </row>
        <row r="14">
          <cell r="B14" t="str">
            <v>President</v>
          </cell>
          <cell r="C14">
            <v>7955844</v>
          </cell>
          <cell r="F14">
            <v>7292075.020000001</v>
          </cell>
        </row>
        <row r="15">
          <cell r="B15" t="str">
            <v>General</v>
          </cell>
          <cell r="C15">
            <v>5643462</v>
          </cell>
          <cell r="F15">
            <v>7590392</v>
          </cell>
        </row>
      </sheetData>
      <sheetData sheetId="9">
        <row r="2">
          <cell r="E2">
            <v>28280409</v>
          </cell>
          <cell r="F2">
            <v>28242675.329999987</v>
          </cell>
        </row>
        <row r="3">
          <cell r="E3">
            <v>10025608</v>
          </cell>
          <cell r="F3">
            <v>9948212.049999999</v>
          </cell>
        </row>
        <row r="4">
          <cell r="E4">
            <v>11895546</v>
          </cell>
          <cell r="F4">
            <v>11599962.59</v>
          </cell>
        </row>
        <row r="5">
          <cell r="E5">
            <v>8335377</v>
          </cell>
          <cell r="F5">
            <v>8319393.129999999</v>
          </cell>
        </row>
        <row r="6">
          <cell r="E6">
            <v>2814517</v>
          </cell>
          <cell r="F6">
            <v>2756541.2</v>
          </cell>
        </row>
        <row r="7">
          <cell r="E7">
            <v>2827460</v>
          </cell>
          <cell r="F7">
            <v>2802249.49</v>
          </cell>
        </row>
        <row r="8">
          <cell r="E8">
            <v>4028966</v>
          </cell>
          <cell r="F8">
            <v>4023467.55</v>
          </cell>
        </row>
        <row r="9">
          <cell r="E9">
            <v>5847020</v>
          </cell>
          <cell r="F9">
            <v>5450539.149999998</v>
          </cell>
        </row>
        <row r="10">
          <cell r="E10">
            <v>9481244</v>
          </cell>
          <cell r="F10">
            <v>8069720.109999999</v>
          </cell>
        </row>
        <row r="11">
          <cell r="E11">
            <v>19868292</v>
          </cell>
          <cell r="F11">
            <v>19410294.390000015</v>
          </cell>
        </row>
        <row r="12">
          <cell r="E12">
            <v>8184707</v>
          </cell>
          <cell r="F12">
            <v>7871338.6400000015</v>
          </cell>
        </row>
        <row r="13">
          <cell r="E13">
            <v>1770608</v>
          </cell>
          <cell r="F13">
            <v>1688106.72</v>
          </cell>
        </row>
        <row r="14">
          <cell r="E14">
            <v>7036978</v>
          </cell>
          <cell r="F14">
            <v>6108470.819999998</v>
          </cell>
        </row>
        <row r="15">
          <cell r="E15">
            <v>3178034</v>
          </cell>
          <cell r="F15">
            <v>6816613.96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showGridLines="0" zoomScale="90" zoomScaleNormal="90" workbookViewId="0" topLeftCell="A1">
      <selection activeCell="D26" sqref="D26"/>
    </sheetView>
  </sheetViews>
  <sheetFormatPr defaultColWidth="9.140625" defaultRowHeight="12.75"/>
  <cols>
    <col min="1" max="1" width="40.00390625" style="1" customWidth="1"/>
    <col min="2" max="3" width="16.8515625" style="1" bestFit="1" customWidth="1"/>
    <col min="4" max="4" width="9.00390625" style="1" bestFit="1" customWidth="1"/>
    <col min="5" max="5" width="3.57421875" style="1" customWidth="1"/>
    <col min="6" max="7" width="16.8515625" style="1" bestFit="1" customWidth="1"/>
    <col min="8" max="8" width="9.00390625" style="1" bestFit="1" customWidth="1"/>
    <col min="9" max="16384" width="9.140625" style="1" customWidth="1"/>
  </cols>
  <sheetData>
    <row r="1" spans="4:8" ht="12.75">
      <c r="D1" s="2"/>
      <c r="H1" s="2" t="s">
        <v>0</v>
      </c>
    </row>
    <row r="2" spans="1:8" ht="18">
      <c r="A2" s="40" t="s">
        <v>1</v>
      </c>
      <c r="B2" s="40"/>
      <c r="C2" s="40"/>
      <c r="D2" s="40"/>
      <c r="E2" s="40"/>
      <c r="F2" s="40"/>
      <c r="G2" s="40"/>
      <c r="H2" s="40"/>
    </row>
    <row r="3" spans="1:8" ht="18">
      <c r="A3" s="40" t="s">
        <v>2</v>
      </c>
      <c r="B3" s="40"/>
      <c r="C3" s="40"/>
      <c r="D3" s="40"/>
      <c r="E3" s="40"/>
      <c r="F3" s="40"/>
      <c r="G3" s="40"/>
      <c r="H3" s="40"/>
    </row>
    <row r="4" spans="1:8" ht="18">
      <c r="A4" s="40" t="s">
        <v>3</v>
      </c>
      <c r="B4" s="40"/>
      <c r="C4" s="40"/>
      <c r="D4" s="40"/>
      <c r="E4" s="40"/>
      <c r="F4" s="40"/>
      <c r="G4" s="40"/>
      <c r="H4" s="40"/>
    </row>
    <row r="5" spans="1:8" ht="18">
      <c r="A5" s="40" t="s">
        <v>4</v>
      </c>
      <c r="B5" s="40"/>
      <c r="C5" s="40"/>
      <c r="D5" s="40"/>
      <c r="E5" s="40"/>
      <c r="F5" s="40"/>
      <c r="G5" s="40"/>
      <c r="H5" s="40"/>
    </row>
    <row r="6" ht="12.75">
      <c r="A6" s="3"/>
    </row>
    <row r="7" ht="12.75">
      <c r="A7" s="3"/>
    </row>
    <row r="8" spans="1:4" ht="15">
      <c r="A8" s="4"/>
      <c r="B8" s="4"/>
      <c r="C8" s="5"/>
      <c r="D8" s="4"/>
    </row>
    <row r="9" spans="1:8" ht="16.5" thickBot="1">
      <c r="A9" s="6"/>
      <c r="B9" s="39" t="s">
        <v>5</v>
      </c>
      <c r="C9" s="39"/>
      <c r="D9" s="39"/>
      <c r="F9" s="39" t="s">
        <v>6</v>
      </c>
      <c r="G9" s="39"/>
      <c r="H9" s="39"/>
    </row>
    <row r="10" spans="1:8" ht="15.75">
      <c r="A10" s="6"/>
      <c r="B10" s="7"/>
      <c r="C10" s="7" t="s">
        <v>7</v>
      </c>
      <c r="D10" s="7" t="s">
        <v>8</v>
      </c>
      <c r="F10" s="7"/>
      <c r="G10" s="7" t="s">
        <v>7</v>
      </c>
      <c r="H10" s="7" t="s">
        <v>8</v>
      </c>
    </row>
    <row r="11" spans="1:8" ht="16.5" thickBot="1">
      <c r="A11" s="8" t="s">
        <v>9</v>
      </c>
      <c r="B11" s="9" t="s">
        <v>10</v>
      </c>
      <c r="C11" s="9" t="s">
        <v>11</v>
      </c>
      <c r="D11" s="9" t="s">
        <v>12</v>
      </c>
      <c r="F11" s="9" t="s">
        <v>10</v>
      </c>
      <c r="G11" s="9" t="s">
        <v>11</v>
      </c>
      <c r="H11" s="9" t="s">
        <v>12</v>
      </c>
    </row>
    <row r="12" spans="1:4" ht="15.75">
      <c r="A12" s="10"/>
      <c r="B12" s="11"/>
      <c r="C12" s="11"/>
      <c r="D12" s="5"/>
    </row>
    <row r="13" spans="1:8" ht="15">
      <c r="A13" s="4" t="s">
        <v>13</v>
      </c>
      <c r="B13" s="12">
        <f>+'[1]Revenue'!B13</f>
        <v>48106101</v>
      </c>
      <c r="C13" s="12">
        <f>+'[1]Revenue (2)'!C13</f>
        <v>47261301</v>
      </c>
      <c r="D13" s="13">
        <f>+C13/B13</f>
        <v>0.9824388178954682</v>
      </c>
      <c r="F13" s="12">
        <f>'[1]Revenue (2)'!F13</f>
        <v>49087858</v>
      </c>
      <c r="G13" s="14">
        <f>'[1]Revenue (2)'!G13</f>
        <v>46633500</v>
      </c>
      <c r="H13" s="15">
        <f>G13/F13</f>
        <v>0.9500007109701141</v>
      </c>
    </row>
    <row r="14" spans="1:8" ht="15">
      <c r="A14" s="4" t="s">
        <v>14</v>
      </c>
      <c r="B14" s="11">
        <f>SUM('[1]Revenue'!B14:B16)</f>
        <v>75633843</v>
      </c>
      <c r="C14" s="11">
        <f>SUM('[1]Revenue (2)'!C14:C16)</f>
        <v>76877560</v>
      </c>
      <c r="D14" s="13">
        <f>+C14/B14</f>
        <v>1.0164439218036296</v>
      </c>
      <c r="F14" s="14">
        <f>SUM('[1]Revenue (2)'!F14:F16)</f>
        <v>71221477</v>
      </c>
      <c r="G14" s="14">
        <f>SUM('[1]Revenue (2)'!G14:G16)</f>
        <v>73907438</v>
      </c>
      <c r="H14" s="15">
        <f>G14/F14</f>
        <v>1.0377127955377843</v>
      </c>
    </row>
    <row r="15" spans="1:8" ht="15">
      <c r="A15" s="4" t="s">
        <v>15</v>
      </c>
      <c r="B15" s="11">
        <f>SUM('[1]Revenue'!B17:B20)</f>
        <v>7082334</v>
      </c>
      <c r="C15" s="11">
        <f>SUM('[1]Revenue (2)'!C17:C20)-2</f>
        <v>6145004</v>
      </c>
      <c r="D15" s="13">
        <f>+C15/B15</f>
        <v>0.8676523869108687</v>
      </c>
      <c r="F15" s="14">
        <f>SUM('[1]Revenue (2)'!F17:F20)</f>
        <v>4590948</v>
      </c>
      <c r="G15" s="14">
        <f>SUM('[1]Revenue (2)'!G17:G20)</f>
        <v>5757801</v>
      </c>
      <c r="H15" s="15">
        <f>G15/F15</f>
        <v>1.254163845898494</v>
      </c>
    </row>
    <row r="16" spans="1:7" ht="15">
      <c r="A16" s="4"/>
      <c r="B16" s="11"/>
      <c r="C16" s="11"/>
      <c r="D16" s="13"/>
      <c r="F16" s="14"/>
      <c r="G16" s="14"/>
    </row>
    <row r="17" spans="1:8" ht="15.75" thickBot="1">
      <c r="A17" s="16" t="s">
        <v>16</v>
      </c>
      <c r="B17" s="17">
        <f>SUM(B13:B16)</f>
        <v>130822278</v>
      </c>
      <c r="C17" s="17">
        <f>SUM(C13:C16)</f>
        <v>130283865</v>
      </c>
      <c r="D17" s="18">
        <f>+C17/B17</f>
        <v>0.9958843936351575</v>
      </c>
      <c r="F17" s="17">
        <f>SUM(F13:F16)</f>
        <v>124900283</v>
      </c>
      <c r="G17" s="17">
        <f>SUM(G13:G16)</f>
        <v>126298739</v>
      </c>
      <c r="H17" s="19">
        <f>G17/F17</f>
        <v>1.011196579914875</v>
      </c>
    </row>
    <row r="18" spans="1:4" ht="15.75" thickTop="1">
      <c r="A18" s="4"/>
      <c r="B18" s="4"/>
      <c r="C18" s="4"/>
      <c r="D18" s="4"/>
    </row>
    <row r="19" spans="1:4" ht="15">
      <c r="A19" s="4"/>
      <c r="B19" s="20"/>
      <c r="C19" s="4"/>
      <c r="D19" s="4"/>
    </row>
    <row r="20" ht="12.75">
      <c r="A20" s="21" t="s">
        <v>17</v>
      </c>
    </row>
    <row r="21" ht="12.75">
      <c r="A21" s="1" t="s">
        <v>18</v>
      </c>
    </row>
    <row r="22" ht="12.75">
      <c r="A22" s="1" t="s">
        <v>19</v>
      </c>
    </row>
  </sheetData>
  <mergeCells count="6">
    <mergeCell ref="B9:D9"/>
    <mergeCell ref="F9:H9"/>
    <mergeCell ref="A2:H2"/>
    <mergeCell ref="A3:H3"/>
    <mergeCell ref="A4:H4"/>
    <mergeCell ref="A5:H5"/>
  </mergeCells>
  <printOptions horizontalCentered="1"/>
  <pageMargins left="0.2" right="0.25" top="0.5" bottom="0.5" header="0.5" footer="0.5"/>
  <pageSetup horizontalDpi="600" verticalDpi="600" orientation="landscape" r:id="rId1"/>
  <headerFooter alignWithMargins="0">
    <oddFooter>&amp;R&amp;8&amp;F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showGridLines="0" zoomScale="90" zoomScaleNormal="90" workbookViewId="0" topLeftCell="A7">
      <selection activeCell="E14" sqref="E14"/>
    </sheetView>
  </sheetViews>
  <sheetFormatPr defaultColWidth="9.140625" defaultRowHeight="12.75"/>
  <cols>
    <col min="1" max="1" width="46.140625" style="1" customWidth="1"/>
    <col min="2" max="2" width="16.8515625" style="1" bestFit="1" customWidth="1"/>
    <col min="3" max="3" width="16.8515625" style="1" hidden="1" customWidth="1"/>
    <col min="4" max="4" width="18.140625" style="1" hidden="1" customWidth="1"/>
    <col min="5" max="5" width="18.140625" style="1" bestFit="1" customWidth="1"/>
    <col min="6" max="6" width="8.57421875" style="1" customWidth="1"/>
    <col min="7" max="7" width="2.57421875" style="1" customWidth="1"/>
    <col min="8" max="8" width="16.8515625" style="1" customWidth="1"/>
    <col min="9" max="9" width="17.7109375" style="1" customWidth="1"/>
    <col min="10" max="10" width="8.57421875" style="15" customWidth="1"/>
    <col min="11" max="16384" width="9.140625" style="1" customWidth="1"/>
  </cols>
  <sheetData>
    <row r="1" ht="12.75">
      <c r="J1" s="2" t="s">
        <v>20</v>
      </c>
    </row>
    <row r="2" spans="1:10" ht="18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ht="18">
      <c r="A3" s="40" t="s">
        <v>2</v>
      </c>
      <c r="B3" s="40"/>
      <c r="C3" s="40"/>
      <c r="D3" s="40"/>
      <c r="E3" s="40"/>
      <c r="F3" s="40"/>
      <c r="G3" s="40"/>
      <c r="H3" s="40"/>
      <c r="I3" s="40"/>
      <c r="J3" s="40"/>
    </row>
    <row r="4" spans="1:10" ht="18">
      <c r="A4" s="40" t="s">
        <v>21</v>
      </c>
      <c r="B4" s="40"/>
      <c r="C4" s="40"/>
      <c r="D4" s="40"/>
      <c r="E4" s="40"/>
      <c r="F4" s="40"/>
      <c r="G4" s="40"/>
      <c r="H4" s="40"/>
      <c r="I4" s="40"/>
      <c r="J4" s="40"/>
    </row>
    <row r="5" spans="1:10" ht="18">
      <c r="A5" s="40" t="s">
        <v>4</v>
      </c>
      <c r="B5" s="40"/>
      <c r="C5" s="40"/>
      <c r="D5" s="40"/>
      <c r="E5" s="40"/>
      <c r="F5" s="40"/>
      <c r="G5" s="40"/>
      <c r="H5" s="40"/>
      <c r="I5" s="40"/>
      <c r="J5" s="40"/>
    </row>
    <row r="6" spans="1:6" ht="15">
      <c r="A6" s="22"/>
      <c r="B6" s="23"/>
      <c r="C6" s="23"/>
      <c r="D6" s="23"/>
      <c r="E6" s="23"/>
      <c r="F6" s="23"/>
    </row>
    <row r="7" spans="1:5" ht="15">
      <c r="A7" s="3"/>
      <c r="E7" s="12"/>
    </row>
    <row r="8" spans="1:7" ht="15">
      <c r="A8" s="4"/>
      <c r="B8" s="4"/>
      <c r="C8" s="4"/>
      <c r="D8" s="4"/>
      <c r="E8" s="5"/>
      <c r="F8" s="4"/>
      <c r="G8" s="4"/>
    </row>
    <row r="9" spans="1:10" ht="16.5" thickBot="1">
      <c r="A9" s="6"/>
      <c r="B9" s="39" t="s">
        <v>5</v>
      </c>
      <c r="C9" s="39"/>
      <c r="D9" s="39"/>
      <c r="E9" s="39"/>
      <c r="F9" s="39"/>
      <c r="H9" s="39" t="s">
        <v>6</v>
      </c>
      <c r="I9" s="39"/>
      <c r="J9" s="39"/>
    </row>
    <row r="10" spans="1:10" ht="15.75">
      <c r="A10" s="6"/>
      <c r="B10" s="7"/>
      <c r="C10" s="7" t="s">
        <v>7</v>
      </c>
      <c r="D10" s="7" t="s">
        <v>10</v>
      </c>
      <c r="E10" s="7" t="s">
        <v>22</v>
      </c>
      <c r="F10" s="7" t="s">
        <v>8</v>
      </c>
      <c r="H10" s="7"/>
      <c r="I10" s="7" t="str">
        <f>E10</f>
        <v>YTD</v>
      </c>
      <c r="J10" s="7" t="str">
        <f>F10</f>
        <v>% of</v>
      </c>
    </row>
    <row r="11" spans="1:10" ht="16.5" thickBot="1">
      <c r="A11" s="8" t="s">
        <v>23</v>
      </c>
      <c r="B11" s="9" t="s">
        <v>10</v>
      </c>
      <c r="C11" s="9" t="s">
        <v>24</v>
      </c>
      <c r="D11" s="9" t="s">
        <v>25</v>
      </c>
      <c r="E11" s="9" t="s">
        <v>24</v>
      </c>
      <c r="F11" s="9" t="s">
        <v>12</v>
      </c>
      <c r="H11" s="9" t="s">
        <v>10</v>
      </c>
      <c r="I11" s="9" t="s">
        <v>24</v>
      </c>
      <c r="J11" s="9" t="str">
        <f>F11</f>
        <v>Total</v>
      </c>
    </row>
    <row r="12" spans="1:6" ht="15.75">
      <c r="A12" s="10"/>
      <c r="B12" s="11"/>
      <c r="C12" s="11"/>
      <c r="D12" s="11"/>
      <c r="E12" s="11"/>
      <c r="F12" s="5"/>
    </row>
    <row r="13" spans="1:11" ht="15">
      <c r="A13" s="4" t="str">
        <f>+'[1]Major Unit Detail'!B2</f>
        <v>College of Arts &amp; Sciences</v>
      </c>
      <c r="B13" s="12">
        <f>ROUND(+'[1]Major Unit Detail'!C2,0)</f>
        <v>28669474</v>
      </c>
      <c r="C13" s="12">
        <f>ROUND(+'[1]Major Unit Detail'!F2,0)</f>
        <v>28618576</v>
      </c>
      <c r="D13" s="12">
        <v>0</v>
      </c>
      <c r="E13" s="12">
        <f>SUM(C13:D13)-1</f>
        <v>28618575</v>
      </c>
      <c r="F13" s="13">
        <f aca="true" t="shared" si="0" ref="F13:F22">+E13/B13</f>
        <v>0.9982246273510285</v>
      </c>
      <c r="H13" s="12">
        <f>+'[1]Major Unit Detail Prev'!E2</f>
        <v>28280409</v>
      </c>
      <c r="I13" s="12">
        <f>+'[1]Major Unit Detail Prev'!F2</f>
        <v>28242675.329999987</v>
      </c>
      <c r="J13" s="15">
        <f aca="true" t="shared" si="1" ref="J13:J22">I13/H13</f>
        <v>0.9986657311073538</v>
      </c>
      <c r="K13" s="12"/>
    </row>
    <row r="14" spans="1:10" ht="15">
      <c r="A14" s="4" t="str">
        <f>+'[1]Major Unit Detail'!B3</f>
        <v>School of Business Administration</v>
      </c>
      <c r="B14" s="11">
        <f>ROUND(+'[1]Major Unit Detail'!C3,0)</f>
        <v>9943317</v>
      </c>
      <c r="C14" s="11">
        <f>ROUND(+'[1]Major Unit Detail'!F3,0)</f>
        <v>9917700</v>
      </c>
      <c r="D14" s="11">
        <v>0</v>
      </c>
      <c r="E14" s="11">
        <f aca="true" t="shared" si="2" ref="E14:E21">SUM(C14:D14)</f>
        <v>9917700</v>
      </c>
      <c r="F14" s="13">
        <f t="shared" si="0"/>
        <v>0.9974236967402327</v>
      </c>
      <c r="H14" s="11">
        <f>+'[1]Major Unit Detail Prev'!E3</f>
        <v>10025608</v>
      </c>
      <c r="I14" s="11">
        <f>+'[1]Major Unit Detail Prev'!F3</f>
        <v>9948212.049999999</v>
      </c>
      <c r="J14" s="15">
        <f t="shared" si="1"/>
        <v>0.9922801739305984</v>
      </c>
    </row>
    <row r="15" spans="1:10" ht="15">
      <c r="A15" s="4" t="str">
        <f>+'[1]Major Unit Detail'!B4</f>
        <v>School of Education and Human Services</v>
      </c>
      <c r="B15" s="11">
        <f>ROUND(+'[1]Major Unit Detail'!C4,0)</f>
        <v>13018240</v>
      </c>
      <c r="C15" s="11">
        <f>ROUND(+'[1]Major Unit Detail'!F4,0)</f>
        <v>11402363</v>
      </c>
      <c r="D15" s="11">
        <v>0</v>
      </c>
      <c r="E15" s="11">
        <f t="shared" si="2"/>
        <v>11402363</v>
      </c>
      <c r="F15" s="13">
        <f t="shared" si="0"/>
        <v>0.8758759248562018</v>
      </c>
      <c r="H15" s="11">
        <f>+'[1]Major Unit Detail Prev'!E4</f>
        <v>11895546</v>
      </c>
      <c r="I15" s="11">
        <f>+'[1]Major Unit Detail Prev'!F4</f>
        <v>11599962.59</v>
      </c>
      <c r="J15" s="15">
        <f t="shared" si="1"/>
        <v>0.9751517576410532</v>
      </c>
    </row>
    <row r="16" spans="1:10" ht="15">
      <c r="A16" s="4" t="str">
        <f>+'[1]Major Unit Detail'!B5</f>
        <v>School of Engineering and Computer Science</v>
      </c>
      <c r="B16" s="11">
        <f>ROUND(+'[1]Major Unit Detail'!C5,0)</f>
        <v>8480124</v>
      </c>
      <c r="C16" s="11">
        <f>ROUND(+'[1]Major Unit Detail'!F5,0)</f>
        <v>8413950</v>
      </c>
      <c r="D16" s="11">
        <v>0</v>
      </c>
      <c r="E16" s="11">
        <f t="shared" si="2"/>
        <v>8413950</v>
      </c>
      <c r="F16" s="13">
        <f t="shared" si="0"/>
        <v>0.9921965763708173</v>
      </c>
      <c r="H16" s="11">
        <f>+'[1]Major Unit Detail Prev'!E5</f>
        <v>8335377</v>
      </c>
      <c r="I16" s="11">
        <f>+'[1]Major Unit Detail Prev'!F5</f>
        <v>8319393.129999999</v>
      </c>
      <c r="J16" s="15">
        <f t="shared" si="1"/>
        <v>0.9980824058707841</v>
      </c>
    </row>
    <row r="17" spans="1:10" ht="15">
      <c r="A17" s="4" t="str">
        <f>+'[1]Major Unit Detail'!B6</f>
        <v>School of Health Sciences</v>
      </c>
      <c r="B17" s="11">
        <f>ROUND(+'[1]Major Unit Detail'!C6,0)</f>
        <v>2861449</v>
      </c>
      <c r="C17" s="11">
        <f>ROUND(+'[1]Major Unit Detail'!F6,0)</f>
        <v>2861040</v>
      </c>
      <c r="D17" s="11">
        <v>0</v>
      </c>
      <c r="E17" s="11">
        <f t="shared" si="2"/>
        <v>2861040</v>
      </c>
      <c r="F17" s="13">
        <f t="shared" si="0"/>
        <v>0.9998570654238464</v>
      </c>
      <c r="H17" s="11">
        <f>+'[1]Major Unit Detail Prev'!E6</f>
        <v>2814517</v>
      </c>
      <c r="I17" s="11">
        <f>+'[1]Major Unit Detail Prev'!F6</f>
        <v>2756541.2</v>
      </c>
      <c r="J17" s="15">
        <f t="shared" si="1"/>
        <v>0.9794011547984965</v>
      </c>
    </row>
    <row r="18" spans="1:10" ht="15">
      <c r="A18" s="4" t="str">
        <f>+'[1]Major Unit Detail'!B7</f>
        <v>School of Nursing</v>
      </c>
      <c r="B18" s="11">
        <f>ROUND(+'[1]Major Unit Detail'!C7,0)</f>
        <v>3131422</v>
      </c>
      <c r="C18" s="11">
        <f>ROUND(+'[1]Major Unit Detail'!F7,0)</f>
        <v>3103020</v>
      </c>
      <c r="D18" s="11">
        <v>0</v>
      </c>
      <c r="E18" s="11">
        <f t="shared" si="2"/>
        <v>3103020</v>
      </c>
      <c r="F18" s="13">
        <f t="shared" si="0"/>
        <v>0.9909299992144144</v>
      </c>
      <c r="H18" s="11">
        <f>+'[1]Major Unit Detail Prev'!E7</f>
        <v>2827460</v>
      </c>
      <c r="I18" s="11">
        <f>+'[1]Major Unit Detail Prev'!F7</f>
        <v>2802249.49</v>
      </c>
      <c r="J18" s="15">
        <f t="shared" si="1"/>
        <v>0.991083689954942</v>
      </c>
    </row>
    <row r="19" spans="1:10" ht="15">
      <c r="A19" s="4" t="str">
        <f>+'[1]Major Unit Detail'!B8</f>
        <v>Kresge Library</v>
      </c>
      <c r="B19" s="11">
        <f>ROUND(+'[1]Major Unit Detail'!C8,0)</f>
        <v>4241961</v>
      </c>
      <c r="C19" s="11">
        <f>ROUND(+'[1]Major Unit Detail'!F8,0)</f>
        <v>4240403</v>
      </c>
      <c r="D19" s="11">
        <v>0</v>
      </c>
      <c r="E19" s="11">
        <f t="shared" si="2"/>
        <v>4240403</v>
      </c>
      <c r="F19" s="13">
        <f t="shared" si="0"/>
        <v>0.9996327170381811</v>
      </c>
      <c r="H19" s="11">
        <f>+'[1]Major Unit Detail Prev'!E8</f>
        <v>4028966</v>
      </c>
      <c r="I19" s="11">
        <f>+'[1]Major Unit Detail Prev'!F8</f>
        <v>4023467.55</v>
      </c>
      <c r="J19" s="15">
        <f t="shared" si="1"/>
        <v>0.9986352701909125</v>
      </c>
    </row>
    <row r="20" spans="1:10" ht="15">
      <c r="A20" s="4" t="str">
        <f>+'[1]Major Unit Detail'!B9</f>
        <v>Instructional and Information Technology</v>
      </c>
      <c r="B20" s="11">
        <f>ROUND(+'[1]Major Unit Detail'!C9,0)</f>
        <v>6233662</v>
      </c>
      <c r="C20" s="11">
        <f>ROUND(+'[1]Major Unit Detail'!F9,0)</f>
        <v>5900263</v>
      </c>
      <c r="D20" s="11">
        <v>0</v>
      </c>
      <c r="E20" s="11">
        <f t="shared" si="2"/>
        <v>5900263</v>
      </c>
      <c r="F20" s="13">
        <f t="shared" si="0"/>
        <v>0.9465163494587933</v>
      </c>
      <c r="H20" s="11">
        <f>+'[1]Major Unit Detail Prev'!E9</f>
        <v>5847020</v>
      </c>
      <c r="I20" s="11">
        <f>+'[1]Major Unit Detail Prev'!F9</f>
        <v>5450539.149999998</v>
      </c>
      <c r="J20" s="15">
        <f t="shared" si="1"/>
        <v>0.9321909536823882</v>
      </c>
    </row>
    <row r="21" spans="1:10" ht="15">
      <c r="A21" s="4" t="str">
        <f>+'[1]Major Unit Detail'!B10</f>
        <v>Academic Affairs - Other</v>
      </c>
      <c r="B21" s="11">
        <f>ROUND(+'[1]Major Unit Detail'!C10,0)</f>
        <v>11200740</v>
      </c>
      <c r="C21" s="11">
        <f>ROUND(+'[1]Major Unit Detail'!F10,0)</f>
        <v>9494720</v>
      </c>
      <c r="D21" s="11">
        <v>0</v>
      </c>
      <c r="E21" s="11">
        <f t="shared" si="2"/>
        <v>9494720</v>
      </c>
      <c r="F21" s="13">
        <f t="shared" si="0"/>
        <v>0.8476868492617452</v>
      </c>
      <c r="H21" s="11">
        <f>+'[1]Major Unit Detail Prev'!E10</f>
        <v>9481244</v>
      </c>
      <c r="I21" s="11">
        <f>+'[1]Major Unit Detail Prev'!F10</f>
        <v>8069720.109999999</v>
      </c>
      <c r="J21" s="24">
        <f t="shared" si="1"/>
        <v>0.8511246108633002</v>
      </c>
    </row>
    <row r="22" spans="1:10" ht="15">
      <c r="A22" s="16" t="s">
        <v>26</v>
      </c>
      <c r="B22" s="25">
        <f>SUM(B13:B21)</f>
        <v>87780389</v>
      </c>
      <c r="C22" s="25">
        <f>SUM(C13:C21)</f>
        <v>83952035</v>
      </c>
      <c r="D22" s="25">
        <f>SUM(D13:D21)</f>
        <v>0</v>
      </c>
      <c r="E22" s="25">
        <f>SUM(E13:E21)</f>
        <v>83952034</v>
      </c>
      <c r="F22" s="26">
        <f t="shared" si="0"/>
        <v>0.956387126514101</v>
      </c>
      <c r="H22" s="27">
        <f>SUM(H13:H21)</f>
        <v>83536147</v>
      </c>
      <c r="I22" s="27">
        <f>SUM(I13:I21)</f>
        <v>81212760.59999998</v>
      </c>
      <c r="J22" s="15">
        <f t="shared" si="1"/>
        <v>0.9721870533482946</v>
      </c>
    </row>
    <row r="23" spans="1:6" ht="15">
      <c r="A23" s="16"/>
      <c r="B23" s="11"/>
      <c r="C23" s="11"/>
      <c r="D23" s="11"/>
      <c r="E23" s="11"/>
      <c r="F23" s="13"/>
    </row>
    <row r="24" spans="1:10" ht="15">
      <c r="A24" s="4" t="str">
        <f>+'[1]Major Unit Detail'!B11</f>
        <v>Finance &amp; Administration</v>
      </c>
      <c r="B24" s="12">
        <f>ROUND(+'[1]Major Unit Detail'!C11,0)</f>
        <v>19695193</v>
      </c>
      <c r="C24" s="12">
        <f>ROUND(+'[1]Major Unit Detail'!F11,0)</f>
        <v>18847494</v>
      </c>
      <c r="D24" s="12">
        <v>0</v>
      </c>
      <c r="E24" s="12">
        <f>SUM(C24:D24)</f>
        <v>18847494</v>
      </c>
      <c r="F24" s="13">
        <f>+E24/B24</f>
        <v>0.9569590914899895</v>
      </c>
      <c r="H24" s="12">
        <f>+'[1]Major Unit Detail Prev'!E11</f>
        <v>19868292</v>
      </c>
      <c r="I24" s="12">
        <f>+'[1]Major Unit Detail Prev'!F11</f>
        <v>19410294.390000015</v>
      </c>
      <c r="J24" s="15">
        <f>I24/H24</f>
        <v>0.9769483149331616</v>
      </c>
    </row>
    <row r="25" spans="1:10" ht="15">
      <c r="A25" s="4" t="str">
        <f>+'[1]Major Unit Detail'!B12</f>
        <v>Student Affairs</v>
      </c>
      <c r="B25" s="11">
        <f>ROUND(+'[1]Major Unit Detail'!C12,0)</f>
        <v>7925027</v>
      </c>
      <c r="C25" s="11">
        <f>ROUND(+'[1]Major Unit Detail'!F12,0)</f>
        <v>7739530</v>
      </c>
      <c r="D25" s="11">
        <v>0</v>
      </c>
      <c r="E25" s="11">
        <f>SUM(C25:D25)</f>
        <v>7739530</v>
      </c>
      <c r="F25" s="13">
        <f>+E25/B25</f>
        <v>0.9765935182302848</v>
      </c>
      <c r="H25" s="11">
        <f>+'[1]Major Unit Detail Prev'!E12</f>
        <v>8184707</v>
      </c>
      <c r="I25" s="11">
        <f>+'[1]Major Unit Detail Prev'!F12</f>
        <v>7871338.6400000015</v>
      </c>
      <c r="J25" s="15">
        <f>I25/H25</f>
        <v>0.9617129409763846</v>
      </c>
    </row>
    <row r="26" spans="1:10" ht="15">
      <c r="A26" s="4" t="str">
        <f>+'[1]Major Unit Detail'!B13</f>
        <v>University Relations</v>
      </c>
      <c r="B26" s="11">
        <f>ROUND(+'[1]Major Unit Detail'!C13,0)</f>
        <v>1822005</v>
      </c>
      <c r="C26" s="11">
        <f>ROUND(+'[1]Major Unit Detail'!F13,0)</f>
        <v>1754563</v>
      </c>
      <c r="D26" s="11">
        <v>0</v>
      </c>
      <c r="E26" s="11">
        <f>SUM(C26:D26)</f>
        <v>1754563</v>
      </c>
      <c r="F26" s="13">
        <f>+E26/B26</f>
        <v>0.962984733850895</v>
      </c>
      <c r="H26" s="11">
        <f>+'[1]Major Unit Detail Prev'!E13</f>
        <v>1770608</v>
      </c>
      <c r="I26" s="11">
        <f>+'[1]Major Unit Detail Prev'!F13</f>
        <v>1688106.72</v>
      </c>
      <c r="J26" s="15">
        <f>I26/H26</f>
        <v>0.9534051128200031</v>
      </c>
    </row>
    <row r="27" spans="1:10" ht="15">
      <c r="A27" s="4" t="str">
        <f>+'[1]Major Unit Detail'!B14</f>
        <v>President</v>
      </c>
      <c r="B27" s="11">
        <f>ROUND(+'[1]Major Unit Detail'!C14,0)</f>
        <v>7955844</v>
      </c>
      <c r="C27" s="11">
        <f>ROUND(+'[1]Major Unit Detail'!F14,0)</f>
        <v>7292075</v>
      </c>
      <c r="D27" s="11">
        <v>0</v>
      </c>
      <c r="E27" s="11">
        <f>SUM(C27:D27)</f>
        <v>7292075</v>
      </c>
      <c r="F27" s="13">
        <f>+E27/B27</f>
        <v>0.9165683741410716</v>
      </c>
      <c r="H27" s="11">
        <f>+'[1]Major Unit Detail Prev'!E14</f>
        <v>7036978</v>
      </c>
      <c r="I27" s="11">
        <f>+'[1]Major Unit Detail Prev'!F14</f>
        <v>6108470.819999998</v>
      </c>
      <c r="J27" s="15">
        <f>I27/H27</f>
        <v>0.8680531358773608</v>
      </c>
    </row>
    <row r="28" spans="1:10" ht="15">
      <c r="A28" s="4" t="str">
        <f>+'[1]Major Unit Detail'!B15</f>
        <v>General</v>
      </c>
      <c r="B28" s="11">
        <f>ROUND(+'[1]Major Unit Detail'!C15,0)</f>
        <v>5643462</v>
      </c>
      <c r="C28" s="11">
        <f>ROUND(+'[1]Major Unit Detail'!F15,0)</f>
        <v>7590392</v>
      </c>
      <c r="D28" s="11">
        <v>0</v>
      </c>
      <c r="E28" s="11">
        <f>SUM(C28:D28)</f>
        <v>7590392</v>
      </c>
      <c r="F28" s="13">
        <f>+E28/B28</f>
        <v>1.3449885903369243</v>
      </c>
      <c r="H28" s="11">
        <f>+'[1]Major Unit Detail Prev'!E15</f>
        <v>3178034</v>
      </c>
      <c r="I28" s="11">
        <f>+'[1]Major Unit Detail Prev'!F15</f>
        <v>6816613.96</v>
      </c>
      <c r="J28" s="15">
        <f>I28/H28</f>
        <v>2.144915365914902</v>
      </c>
    </row>
    <row r="29" spans="1:6" ht="15">
      <c r="A29" s="4"/>
      <c r="B29" s="28"/>
      <c r="C29" s="28"/>
      <c r="D29" s="28"/>
      <c r="E29" s="28"/>
      <c r="F29" s="29"/>
    </row>
    <row r="30" spans="1:10" ht="15.75" thickBot="1">
      <c r="A30" s="16" t="s">
        <v>16</v>
      </c>
      <c r="B30" s="17">
        <f>SUM(B22:B29)</f>
        <v>130821920</v>
      </c>
      <c r="C30" s="17">
        <f>SUM(C22:C29)</f>
        <v>127176089</v>
      </c>
      <c r="D30" s="17">
        <f>SUM(D22:D29)</f>
        <v>0</v>
      </c>
      <c r="E30" s="17">
        <f>SUM(E22:E29)</f>
        <v>127176088</v>
      </c>
      <c r="F30" s="18">
        <f>+E30/B30</f>
        <v>0.9721313370114122</v>
      </c>
      <c r="H30" s="17">
        <f>SUM(H22:H29)</f>
        <v>123574766</v>
      </c>
      <c r="I30" s="17">
        <f>SUM(I22:I29)</f>
        <v>123107585.12999998</v>
      </c>
      <c r="J30" s="19">
        <f>I30/H30</f>
        <v>0.9962194476662005</v>
      </c>
    </row>
    <row r="31" spans="1:7" ht="15.75" thickTop="1">
      <c r="A31" s="4"/>
      <c r="B31" s="4"/>
      <c r="C31" s="4"/>
      <c r="D31" s="4"/>
      <c r="E31" s="4"/>
      <c r="F31" s="4"/>
      <c r="G31" s="4"/>
    </row>
    <row r="32" spans="1:7" ht="15">
      <c r="A32" s="4"/>
      <c r="B32" s="4"/>
      <c r="C32" s="4"/>
      <c r="D32" s="4"/>
      <c r="E32" s="4"/>
      <c r="F32" s="4"/>
      <c r="G32" s="4"/>
    </row>
    <row r="33" ht="15">
      <c r="A33" s="30"/>
    </row>
  </sheetData>
  <mergeCells count="6">
    <mergeCell ref="B9:F9"/>
    <mergeCell ref="H9:J9"/>
    <mergeCell ref="A2:J2"/>
    <mergeCell ref="A3:J3"/>
    <mergeCell ref="A4:J4"/>
    <mergeCell ref="A5:J5"/>
  </mergeCells>
  <printOptions horizontalCentered="1"/>
  <pageMargins left="0.2" right="0.25" top="0.5" bottom="0.5" header="0.5" footer="0.25"/>
  <pageSetup fitToHeight="1" fitToWidth="1" horizontalDpi="600" verticalDpi="600" orientation="landscape" r:id="rId1"/>
  <headerFooter alignWithMargins="0">
    <oddFooter>&amp;R&amp;8&amp;F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showGridLines="0" tabSelected="1" zoomScale="90" zoomScaleNormal="90" workbookViewId="0" topLeftCell="A1">
      <selection activeCell="A38" sqref="A38"/>
    </sheetView>
  </sheetViews>
  <sheetFormatPr defaultColWidth="9.140625" defaultRowHeight="12.75"/>
  <cols>
    <col min="1" max="1" width="46.140625" style="1" customWidth="1"/>
    <col min="2" max="2" width="16.8515625" style="1" bestFit="1" customWidth="1"/>
    <col min="3" max="3" width="16.8515625" style="1" hidden="1" customWidth="1"/>
    <col min="4" max="4" width="18.140625" style="1" hidden="1" customWidth="1"/>
    <col min="5" max="5" width="18.140625" style="31" bestFit="1" customWidth="1"/>
    <col min="6" max="6" width="8.57421875" style="1" customWidth="1"/>
    <col min="7" max="7" width="2.57421875" style="1" customWidth="1"/>
    <col min="8" max="8" width="16.8515625" style="31" customWidth="1"/>
    <col min="9" max="9" width="17.7109375" style="1" customWidth="1"/>
    <col min="10" max="10" width="8.57421875" style="15" customWidth="1"/>
    <col min="11" max="16384" width="9.140625" style="1" customWidth="1"/>
  </cols>
  <sheetData>
    <row r="1" ht="15">
      <c r="I1" s="32" t="s">
        <v>27</v>
      </c>
    </row>
    <row r="2" spans="1:10" ht="18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ht="18">
      <c r="A3" s="40" t="s">
        <v>2</v>
      </c>
      <c r="B3" s="40"/>
      <c r="C3" s="40"/>
      <c r="D3" s="40"/>
      <c r="E3" s="40"/>
      <c r="F3" s="40"/>
      <c r="G3" s="40"/>
      <c r="H3" s="40"/>
      <c r="I3" s="40"/>
      <c r="J3" s="40"/>
    </row>
    <row r="4" spans="1:10" ht="18">
      <c r="A4" s="40" t="s">
        <v>28</v>
      </c>
      <c r="B4" s="40"/>
      <c r="C4" s="40"/>
      <c r="D4" s="40"/>
      <c r="E4" s="40"/>
      <c r="F4" s="40"/>
      <c r="G4" s="40"/>
      <c r="H4" s="40"/>
      <c r="I4" s="40"/>
      <c r="J4" s="40"/>
    </row>
    <row r="5" spans="1:10" ht="18">
      <c r="A5" s="40" t="s">
        <v>4</v>
      </c>
      <c r="B5" s="40"/>
      <c r="C5" s="40"/>
      <c r="D5" s="40"/>
      <c r="E5" s="40"/>
      <c r="F5" s="40"/>
      <c r="G5" s="40"/>
      <c r="H5" s="40"/>
      <c r="I5" s="40"/>
      <c r="J5" s="40"/>
    </row>
    <row r="6" spans="1:6" ht="15">
      <c r="A6" s="22"/>
      <c r="B6" s="23"/>
      <c r="C6" s="23"/>
      <c r="D6" s="23"/>
      <c r="E6" s="33"/>
      <c r="F6" s="23"/>
    </row>
    <row r="7" spans="1:6" ht="15">
      <c r="A7" s="22"/>
      <c r="B7" s="23"/>
      <c r="C7" s="23"/>
      <c r="D7" s="23"/>
      <c r="E7" s="33"/>
      <c r="F7" s="23"/>
    </row>
    <row r="8" ht="15.75">
      <c r="A8" s="6" t="s">
        <v>29</v>
      </c>
    </row>
    <row r="9" spans="1:8" ht="15">
      <c r="A9" s="4"/>
      <c r="B9" s="4"/>
      <c r="C9" s="4"/>
      <c r="D9" s="4"/>
      <c r="E9" s="34"/>
      <c r="F9" s="4"/>
      <c r="G9" s="4"/>
      <c r="H9" s="35" t="s">
        <v>30</v>
      </c>
    </row>
    <row r="10" spans="1:8" ht="15" customHeight="1">
      <c r="A10" s="4" t="s">
        <v>31</v>
      </c>
      <c r="B10" s="4"/>
      <c r="C10" s="4"/>
      <c r="D10" s="4"/>
      <c r="E10" s="4"/>
      <c r="F10" s="4"/>
      <c r="G10" s="4"/>
      <c r="H10" s="36">
        <v>86295037</v>
      </c>
    </row>
    <row r="11" spans="1:8" ht="15" customHeight="1">
      <c r="A11" s="4" t="s">
        <v>32</v>
      </c>
      <c r="B11" s="4"/>
      <c r="C11" s="4"/>
      <c r="D11" s="4"/>
      <c r="E11" s="4"/>
      <c r="F11" s="4"/>
      <c r="G11" s="4"/>
      <c r="H11" s="14">
        <v>47472049</v>
      </c>
    </row>
    <row r="12" spans="1:8" ht="15" customHeight="1">
      <c r="A12" s="4" t="s">
        <v>33</v>
      </c>
      <c r="B12" s="4"/>
      <c r="C12" s="4"/>
      <c r="D12" s="4"/>
      <c r="E12" s="4"/>
      <c r="F12" s="4"/>
      <c r="G12" s="4"/>
      <c r="H12" s="14">
        <v>-5711260</v>
      </c>
    </row>
    <row r="13" spans="1:8" ht="15" customHeight="1">
      <c r="A13" s="4" t="s">
        <v>34</v>
      </c>
      <c r="B13" s="4"/>
      <c r="C13" s="4"/>
      <c r="D13" s="4"/>
      <c r="E13" s="4"/>
      <c r="F13" s="4"/>
      <c r="G13" s="4"/>
      <c r="H13" s="20">
        <f>-6675124-H12+749</f>
        <v>-963115</v>
      </c>
    </row>
    <row r="14" spans="1:8" ht="15" customHeight="1">
      <c r="A14" s="4" t="s">
        <v>35</v>
      </c>
      <c r="B14" s="4"/>
      <c r="C14" s="4"/>
      <c r="D14" s="4"/>
      <c r="E14" s="14"/>
      <c r="F14" s="4"/>
      <c r="G14" s="4"/>
      <c r="H14" s="14">
        <v>3191154</v>
      </c>
    </row>
    <row r="15" spans="1:8" ht="15" customHeight="1">
      <c r="A15" s="4" t="s">
        <v>36</v>
      </c>
      <c r="B15" s="4"/>
      <c r="C15" s="4"/>
      <c r="D15" s="4"/>
      <c r="E15" s="14"/>
      <c r="F15" s="4"/>
      <c r="G15" s="4"/>
      <c r="H15" s="37">
        <f>SUM(H10:H14)</f>
        <v>130283865</v>
      </c>
    </row>
    <row r="16" spans="1:8" ht="15" customHeight="1">
      <c r="A16" s="4"/>
      <c r="B16" s="4"/>
      <c r="C16" s="4"/>
      <c r="D16" s="4"/>
      <c r="E16" s="14"/>
      <c r="F16" s="4"/>
      <c r="G16" s="4"/>
      <c r="H16" s="14"/>
    </row>
    <row r="17" spans="1:8" ht="15" customHeight="1">
      <c r="A17" s="4"/>
      <c r="B17" s="4"/>
      <c r="C17" s="4"/>
      <c r="D17" s="4"/>
      <c r="E17" s="14"/>
      <c r="F17" s="4"/>
      <c r="G17" s="4"/>
      <c r="H17" s="14"/>
    </row>
    <row r="18" spans="1:8" ht="15.75">
      <c r="A18" s="6" t="s">
        <v>37</v>
      </c>
      <c r="B18" s="4"/>
      <c r="C18" s="4"/>
      <c r="D18" s="4"/>
      <c r="E18" s="14"/>
      <c r="F18" s="4"/>
      <c r="G18" s="4"/>
      <c r="H18" s="14"/>
    </row>
    <row r="19" spans="1:8" ht="15">
      <c r="A19" s="4"/>
      <c r="B19" s="4"/>
      <c r="C19" s="4"/>
      <c r="D19" s="4"/>
      <c r="E19" s="14"/>
      <c r="F19" s="4"/>
      <c r="G19" s="4"/>
      <c r="H19" s="14"/>
    </row>
    <row r="20" spans="1:8" ht="15">
      <c r="A20" s="4" t="s">
        <v>38</v>
      </c>
      <c r="B20" s="4"/>
      <c r="C20" s="4"/>
      <c r="D20" s="4"/>
      <c r="E20" s="14"/>
      <c r="F20" s="4"/>
      <c r="G20" s="4"/>
      <c r="H20" s="36">
        <v>120159815</v>
      </c>
    </row>
    <row r="21" spans="1:8" ht="15">
      <c r="A21" s="4" t="s">
        <v>39</v>
      </c>
      <c r="B21" s="4"/>
      <c r="C21" s="4"/>
      <c r="D21" s="4"/>
      <c r="E21" s="14"/>
      <c r="F21" s="4"/>
      <c r="G21" s="4"/>
      <c r="H21" s="14">
        <v>13690648</v>
      </c>
    </row>
    <row r="22" spans="1:8" ht="15">
      <c r="A22" s="4" t="s">
        <v>33</v>
      </c>
      <c r="B22" s="4"/>
      <c r="C22" s="4"/>
      <c r="D22" s="4"/>
      <c r="E22" s="14"/>
      <c r="F22" s="4"/>
      <c r="G22" s="4"/>
      <c r="H22" s="14">
        <f>H12</f>
        <v>-5711260</v>
      </c>
    </row>
    <row r="23" spans="1:8" ht="15">
      <c r="A23" s="4" t="s">
        <v>40</v>
      </c>
      <c r="B23" s="4"/>
      <c r="C23" s="4"/>
      <c r="D23" s="4"/>
      <c r="E23" s="14"/>
      <c r="F23" s="4"/>
      <c r="G23" s="4"/>
      <c r="H23" s="14">
        <f>H13</f>
        <v>-963115</v>
      </c>
    </row>
    <row r="24" spans="1:8" ht="15">
      <c r="A24" s="4" t="s">
        <v>44</v>
      </c>
      <c r="B24" s="4"/>
      <c r="C24" s="4"/>
      <c r="D24" s="4"/>
      <c r="E24" s="14"/>
      <c r="F24" s="4"/>
      <c r="G24" s="4"/>
      <c r="H24" s="37">
        <f>SUM(H20:H23)</f>
        <v>127176088</v>
      </c>
    </row>
    <row r="25" spans="1:8" ht="15">
      <c r="A25" s="4"/>
      <c r="B25" s="4"/>
      <c r="C25" s="4"/>
      <c r="D25" s="4"/>
      <c r="E25" s="14"/>
      <c r="F25" s="4"/>
      <c r="G25" s="4"/>
      <c r="H25" s="14"/>
    </row>
    <row r="26" spans="1:8" ht="16.5" thickBot="1">
      <c r="A26" s="6" t="s">
        <v>45</v>
      </c>
      <c r="B26" s="4"/>
      <c r="C26" s="4"/>
      <c r="D26" s="4"/>
      <c r="E26" s="14"/>
      <c r="F26" s="4"/>
      <c r="G26" s="4"/>
      <c r="H26" s="38">
        <f>H15-H24</f>
        <v>3107777</v>
      </c>
    </row>
    <row r="27" ht="15.75" thickTop="1">
      <c r="A27" s="3"/>
    </row>
    <row r="28" ht="15">
      <c r="A28" s="3"/>
    </row>
    <row r="29" ht="15">
      <c r="A29" s="30" t="s">
        <v>17</v>
      </c>
    </row>
    <row r="31" ht="15">
      <c r="A31" s="1" t="s">
        <v>41</v>
      </c>
    </row>
    <row r="33" ht="15">
      <c r="A33" s="1" t="s">
        <v>43</v>
      </c>
    </row>
    <row r="34" ht="15">
      <c r="A34" s="1" t="s">
        <v>42</v>
      </c>
    </row>
  </sheetData>
  <mergeCells count="4">
    <mergeCell ref="A2:J2"/>
    <mergeCell ref="A3:J3"/>
    <mergeCell ref="A4:J4"/>
    <mergeCell ref="A5:J5"/>
  </mergeCells>
  <printOptions horizontalCentered="1"/>
  <pageMargins left="0.2" right="0.25" top="0.5" bottom="0.5" header="0.5" footer="0.25"/>
  <pageSetup fitToHeight="1" fitToWidth="1" horizontalDpi="600" verticalDpi="600" orientation="landscape" r:id="rId1"/>
  <headerFooter alignWithMargins="0">
    <oddFooter>&amp;R&amp;8&amp;F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Oakland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P. Le Marbe</dc:creator>
  <cp:keywords/>
  <dc:description/>
  <cp:lastModifiedBy>saunders</cp:lastModifiedBy>
  <cp:lastPrinted>2005-09-07T18:38:00Z</cp:lastPrinted>
  <dcterms:created xsi:type="dcterms:W3CDTF">2005-09-07T17:38:58Z</dcterms:created>
  <dcterms:modified xsi:type="dcterms:W3CDTF">2005-09-08T20:29:07Z</dcterms:modified>
  <cp:category/>
  <cp:version/>
  <cp:contentType/>
  <cp:contentStatus/>
</cp:coreProperties>
</file>