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<sst xmlns="http://schemas.openxmlformats.org/spreadsheetml/2006/main" count="41" uniqueCount="41">
  <si>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Refined Estimates</t>
  </si>
  <si>
    <t>2004-2005</t>
  </si>
  <si>
    <t>2005-2006</t>
  </si>
  <si>
    <t>2006-2007</t>
  </si>
  <si>
    <t>2007-2008</t>
  </si>
  <si>
    <t>2008-2009</t>
  </si>
  <si>
    <t>2009-2010</t>
  </si>
  <si>
    <t>Revenue</t>
  </si>
  <si>
    <t>Facility Rental</t>
  </si>
  <si>
    <t>Revenue Loss From Construction</t>
  </si>
  <si>
    <t>Shotwell Facility</t>
  </si>
  <si>
    <t>Other</t>
  </si>
  <si>
    <t>Major Events</t>
  </si>
  <si>
    <t>Contributed Income</t>
  </si>
  <si>
    <t>Bad Debt</t>
  </si>
  <si>
    <t>Total Revenue</t>
  </si>
  <si>
    <t>Cost of Goods Sold</t>
  </si>
  <si>
    <t>Purchase for Resale</t>
  </si>
  <si>
    <t>Major Events Other</t>
  </si>
  <si>
    <t>Total Cost of Goods Sold</t>
  </si>
  <si>
    <t>Gross Profit</t>
  </si>
  <si>
    <t>GP % Facility</t>
  </si>
  <si>
    <t>Total Operating Expense</t>
  </si>
  <si>
    <t>Net Income (Loss)</t>
  </si>
  <si>
    <t>Cap Ex.</t>
  </si>
  <si>
    <t>Shotwell Cap Ex.</t>
  </si>
  <si>
    <t>Tent Costs</t>
  </si>
  <si>
    <t>Total</t>
  </si>
  <si>
    <t>Cumulative Losses</t>
  </si>
  <si>
    <t>2002-2004</t>
  </si>
  <si>
    <t>Total Debt</t>
  </si>
  <si>
    <t>Debt Service</t>
  </si>
  <si>
    <t>Building Maintenance</t>
  </si>
  <si>
    <t>Remaining Cash</t>
  </si>
  <si>
    <t>Assumptions:</t>
  </si>
  <si>
    <t>Revenue projection refined and lower than January presentation</t>
  </si>
  <si>
    <t>Loan amortized over 6 years</t>
  </si>
  <si>
    <t>Building construction fund begins in 2007</t>
  </si>
  <si>
    <t>Revenue loss from construction fund 6% in 2004 and 2% in 2005</t>
  </si>
  <si>
    <t>Sales and catering upgraded with new arrangment</t>
  </si>
  <si>
    <t>Aggressive and achievable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</si>
</sst>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6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6" fontId="3" fillId="0" borderId="0" xfId="0" applyNumberFormat="1" applyFont="1" applyBorder="1" applyAlignment="1">
      <alignment horizontal="right" vertical="top" wrapText="1"/>
    </xf>
    <xf numFmtId="6" fontId="3" fillId="0" borderId="1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6" fontId="3" fillId="0" borderId="2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9" fontId="3" fillId="0" borderId="0" xfId="0" applyNumberFormat="1" applyFont="1" applyBorder="1" applyAlignment="1">
      <alignment horizontal="right" vertical="top" wrapText="1"/>
    </xf>
    <xf numFmtId="6" fontId="3" fillId="0" borderId="3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42" fontId="3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qualcomm\eudora\attach\Assumption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linePrentice (2)"/>
      <sheetName val="Summary of Changes board meetin"/>
      <sheetName val="Board meeting prentice"/>
      <sheetName val="Summary"/>
      <sheetName val="New Tent Creger"/>
      <sheetName val="New Tent Prentice"/>
      <sheetName val="Base Case Creger"/>
      <sheetName val="Base Case Prentice"/>
      <sheetName val="Assumptions Creger"/>
      <sheetName val="Assumptions Prentice"/>
      <sheetName val="TimelinePrentice"/>
      <sheetName val="Timeline Creger"/>
      <sheetName val="Summary of Changes"/>
      <sheetName val="Shotwell"/>
      <sheetName val="Sheet2"/>
    </sheetNames>
    <sheetDataSet>
      <sheetData sheetId="9">
        <row r="40">
          <cell r="J40">
            <v>2771336</v>
          </cell>
          <cell r="K40">
            <v>4194000.0599999996</v>
          </cell>
        </row>
      </sheetData>
      <sheetData sheetId="12">
        <row r="2">
          <cell r="J2">
            <v>4709110</v>
          </cell>
        </row>
        <row r="4">
          <cell r="H4">
            <v>225780</v>
          </cell>
        </row>
        <row r="5">
          <cell r="H5">
            <v>436822</v>
          </cell>
        </row>
        <row r="6">
          <cell r="H6">
            <v>500000</v>
          </cell>
        </row>
        <row r="7">
          <cell r="J7">
            <v>-94182.2</v>
          </cell>
        </row>
        <row r="10">
          <cell r="J10">
            <v>2590010.5</v>
          </cell>
        </row>
        <row r="11">
          <cell r="J11">
            <v>233143</v>
          </cell>
        </row>
        <row r="12">
          <cell r="J12">
            <v>2823153.5</v>
          </cell>
        </row>
        <row r="14">
          <cell r="J14">
            <v>3104376.3</v>
          </cell>
        </row>
        <row r="15">
          <cell r="J15">
            <v>0.45</v>
          </cell>
        </row>
        <row r="24">
          <cell r="J24">
            <v>2131205</v>
          </cell>
        </row>
        <row r="26">
          <cell r="J26">
            <v>973171.2999999998</v>
          </cell>
        </row>
        <row r="28">
          <cell r="J28">
            <v>0</v>
          </cell>
        </row>
        <row r="29">
          <cell r="J29">
            <v>1320000</v>
          </cell>
        </row>
        <row r="30">
          <cell r="J30">
            <v>1320000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B1">
      <selection activeCell="B41" sqref="B41"/>
    </sheetView>
  </sheetViews>
  <sheetFormatPr defaultColWidth="9.140625" defaultRowHeight="12.75"/>
  <cols>
    <col min="1" max="1" width="18.8515625" style="6" customWidth="1"/>
    <col min="2" max="2" width="40.28125" style="13" customWidth="1"/>
    <col min="3" max="3" width="19.28125" style="14" customWidth="1"/>
    <col min="4" max="4" width="19.421875" style="14" customWidth="1"/>
    <col min="5" max="9" width="19.28125" style="14" customWidth="1"/>
    <col min="10" max="10" width="15.140625" style="0" customWidth="1"/>
  </cols>
  <sheetData>
    <row r="1" spans="1:9" ht="40.5">
      <c r="A1" s="11"/>
      <c r="B1" s="3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ht="20.25">
      <c r="A2" s="2" t="s">
        <v>7</v>
      </c>
      <c r="B2" s="3" t="s">
        <v>8</v>
      </c>
      <c r="C2" s="4">
        <f>+'[1]Summary of Changes'!J2</f>
        <v>4709110</v>
      </c>
      <c r="D2" s="4">
        <f>+'[1]Assumptions Prentice'!$J$40</f>
        <v>2771336</v>
      </c>
      <c r="E2" s="4">
        <f>+'[1]Assumptions Prentice'!$K$40</f>
        <v>4194000.0599999996</v>
      </c>
      <c r="F2" s="4">
        <f>+E2*1.065</f>
        <v>4466610.0638999995</v>
      </c>
      <c r="G2" s="4">
        <f>+F2*1.06</f>
        <v>4734606.667734</v>
      </c>
      <c r="H2" s="4">
        <f>+G2*1.06</f>
        <v>5018683.06779804</v>
      </c>
      <c r="I2" s="4">
        <f>+H2*1.06</f>
        <v>5319804.051865922</v>
      </c>
    </row>
    <row r="3" spans="1:9" ht="40.5">
      <c r="A3" s="11"/>
      <c r="B3" s="3" t="s">
        <v>9</v>
      </c>
      <c r="C3" s="4"/>
      <c r="D3" s="4">
        <f>-6%*D2</f>
        <v>-166280.16</v>
      </c>
      <c r="E3" s="4">
        <f>-2%*E2</f>
        <v>-83880.0012</v>
      </c>
      <c r="F3" s="4"/>
      <c r="G3" s="4"/>
      <c r="H3" s="4"/>
      <c r="I3" s="4"/>
    </row>
    <row r="4" spans="1:9" ht="20.25">
      <c r="A4" s="11"/>
      <c r="B4" s="3" t="s">
        <v>10</v>
      </c>
      <c r="C4" s="4">
        <v>150000</v>
      </c>
      <c r="D4" s="4">
        <f aca="true" t="shared" si="0" ref="D4:I6">+C4*1.03</f>
        <v>154500</v>
      </c>
      <c r="E4" s="4">
        <f t="shared" si="0"/>
        <v>159135</v>
      </c>
      <c r="F4" s="4">
        <f t="shared" si="0"/>
        <v>163909.05000000002</v>
      </c>
      <c r="G4" s="4">
        <f t="shared" si="0"/>
        <v>168826.32150000002</v>
      </c>
      <c r="H4" s="4">
        <f t="shared" si="0"/>
        <v>173891.11114500003</v>
      </c>
      <c r="I4" s="4">
        <f t="shared" si="0"/>
        <v>179107.84447935002</v>
      </c>
    </row>
    <row r="5" spans="1:9" ht="20.25">
      <c r="A5" s="11"/>
      <c r="B5" s="3" t="s">
        <v>11</v>
      </c>
      <c r="C5" s="4">
        <f>+'[1]Summary of Changes'!H4</f>
        <v>225780</v>
      </c>
      <c r="D5" s="4">
        <f t="shared" si="0"/>
        <v>232553.4</v>
      </c>
      <c r="E5" s="4">
        <f t="shared" si="0"/>
        <v>239530.002</v>
      </c>
      <c r="F5" s="4">
        <f t="shared" si="0"/>
        <v>246715.90206000002</v>
      </c>
      <c r="G5" s="4">
        <f t="shared" si="0"/>
        <v>254117.37912180004</v>
      </c>
      <c r="H5" s="4">
        <f t="shared" si="0"/>
        <v>261740.90049545406</v>
      </c>
      <c r="I5" s="4">
        <f t="shared" si="0"/>
        <v>269593.12751031766</v>
      </c>
    </row>
    <row r="6" spans="1:9" ht="20.25">
      <c r="A6" s="11"/>
      <c r="B6" s="3" t="s">
        <v>12</v>
      </c>
      <c r="C6" s="4">
        <f>+'[1]Summary of Changes'!H5</f>
        <v>436822</v>
      </c>
      <c r="D6" s="4">
        <f t="shared" si="0"/>
        <v>449926.66000000003</v>
      </c>
      <c r="E6" s="4">
        <f t="shared" si="0"/>
        <v>463424.45980000007</v>
      </c>
      <c r="F6" s="4">
        <f t="shared" si="0"/>
        <v>477327.19359400007</v>
      </c>
      <c r="G6" s="4">
        <f t="shared" si="0"/>
        <v>491647.0094018201</v>
      </c>
      <c r="H6" s="4">
        <f t="shared" si="0"/>
        <v>506396.4196838747</v>
      </c>
      <c r="I6" s="4">
        <f t="shared" si="0"/>
        <v>521588.31227439095</v>
      </c>
    </row>
    <row r="7" spans="1:9" ht="20.25">
      <c r="A7" s="11"/>
      <c r="B7" s="3" t="s">
        <v>13</v>
      </c>
      <c r="C7" s="4">
        <f>+'[1]Summary of Changes'!H6</f>
        <v>500000</v>
      </c>
      <c r="D7" s="4">
        <v>350000</v>
      </c>
      <c r="E7" s="4">
        <v>500000</v>
      </c>
      <c r="F7" s="4">
        <v>500000</v>
      </c>
      <c r="G7" s="4">
        <f>F7</f>
        <v>500000</v>
      </c>
      <c r="H7" s="4">
        <f>G7</f>
        <v>500000</v>
      </c>
      <c r="I7" s="4">
        <f>H7</f>
        <v>500000</v>
      </c>
    </row>
    <row r="8" spans="1:9" ht="20.25">
      <c r="A8" s="11"/>
      <c r="B8" s="3" t="s">
        <v>14</v>
      </c>
      <c r="C8" s="4">
        <f>+'[1]Summary of Changes'!J7</f>
        <v>-94182.2</v>
      </c>
      <c r="D8" s="4">
        <f>0.02*-(D2+D3)</f>
        <v>-52101.116799999996</v>
      </c>
      <c r="E8" s="4">
        <f>0.02*-(E2+E3)</f>
        <v>-82202.401176</v>
      </c>
      <c r="F8" s="4">
        <f>0.02*-F2</f>
        <v>-89332.201278</v>
      </c>
      <c r="G8" s="4">
        <f>0.02*-G2</f>
        <v>-94692.13335468</v>
      </c>
      <c r="H8" s="4">
        <f>0.02*-H2</f>
        <v>-100373.6613559608</v>
      </c>
      <c r="I8" s="4">
        <f>0.02*-I2</f>
        <v>-106396.08103731845</v>
      </c>
    </row>
    <row r="9" spans="1:9" ht="20.25">
      <c r="A9" s="2" t="s">
        <v>15</v>
      </c>
      <c r="B9" s="3"/>
      <c r="C9" s="5">
        <f>+SUM(C2:C8)</f>
        <v>5927529.8</v>
      </c>
      <c r="D9" s="5">
        <f aca="true" t="shared" si="1" ref="D9:I9">SUM(D2:D8)</f>
        <v>3739934.7832</v>
      </c>
      <c r="E9" s="5">
        <f t="shared" si="1"/>
        <v>5390007.119424</v>
      </c>
      <c r="F9" s="5">
        <f t="shared" si="1"/>
        <v>5765230.008276</v>
      </c>
      <c r="G9" s="5">
        <f t="shared" si="1"/>
        <v>6054505.244402939</v>
      </c>
      <c r="H9" s="5">
        <f t="shared" si="1"/>
        <v>6360337.837766407</v>
      </c>
      <c r="I9" s="5">
        <f t="shared" si="1"/>
        <v>6683697.255092663</v>
      </c>
    </row>
    <row r="10" spans="1:9" ht="20.25">
      <c r="A10" s="2" t="s">
        <v>16</v>
      </c>
      <c r="B10" s="3"/>
      <c r="C10" s="15"/>
      <c r="D10" s="15"/>
      <c r="E10" s="15"/>
      <c r="F10" s="15"/>
      <c r="G10" s="15"/>
      <c r="H10" s="15"/>
      <c r="I10" s="15"/>
    </row>
    <row r="11" spans="1:9" ht="20.25">
      <c r="A11" s="16"/>
      <c r="B11" s="3" t="s">
        <v>17</v>
      </c>
      <c r="C11" s="4">
        <f>+'[1]Summary of Changes'!J10</f>
        <v>2590010.5</v>
      </c>
      <c r="D11" s="4">
        <f aca="true" t="shared" si="2" ref="D11:I11">(1-D16)*D2+(1-D16)*D3</f>
        <v>1510932.3872000002</v>
      </c>
      <c r="E11" s="4">
        <f t="shared" si="2"/>
        <v>2301667.2329280004</v>
      </c>
      <c r="F11" s="4">
        <f t="shared" si="2"/>
        <v>2456635.535145</v>
      </c>
      <c r="G11" s="4">
        <f t="shared" si="2"/>
        <v>2604033.6672537</v>
      </c>
      <c r="H11" s="4">
        <f t="shared" si="2"/>
        <v>2760275.6872889223</v>
      </c>
      <c r="I11" s="4">
        <f t="shared" si="2"/>
        <v>2925892.2285262574</v>
      </c>
    </row>
    <row r="12" spans="1:9" ht="20.25">
      <c r="A12" s="11"/>
      <c r="B12" s="3" t="s">
        <v>18</v>
      </c>
      <c r="C12" s="4">
        <f>+'[1]Summary of Changes'!J11</f>
        <v>233143</v>
      </c>
      <c r="D12" s="4">
        <f>233143*1.03</f>
        <v>240137.29</v>
      </c>
      <c r="E12" s="4">
        <f>D12*1.03</f>
        <v>247341.40870000003</v>
      </c>
      <c r="F12" s="4">
        <f>E12*1.03</f>
        <v>254761.65096100004</v>
      </c>
      <c r="G12" s="4">
        <f>F12*1.03</f>
        <v>262404.50048983004</v>
      </c>
      <c r="H12" s="4">
        <f>G12*1.03</f>
        <v>270276.6355045249</v>
      </c>
      <c r="I12" s="4">
        <f>H12*1.03</f>
        <v>278384.9345696607</v>
      </c>
    </row>
    <row r="13" spans="1:9" ht="20.25">
      <c r="A13" s="2" t="s">
        <v>19</v>
      </c>
      <c r="B13" s="3"/>
      <c r="C13" s="5">
        <f>+'[1]Summary of Changes'!J12</f>
        <v>2823153.5</v>
      </c>
      <c r="D13" s="5">
        <f aca="true" t="shared" si="3" ref="D13:I13">+D12+D11</f>
        <v>1751069.6772000003</v>
      </c>
      <c r="E13" s="5">
        <f t="shared" si="3"/>
        <v>2549008.6416280004</v>
      </c>
      <c r="F13" s="5">
        <f t="shared" si="3"/>
        <v>2711397.186106</v>
      </c>
      <c r="G13" s="5">
        <f t="shared" si="3"/>
        <v>2866438.16774353</v>
      </c>
      <c r="H13" s="5">
        <f t="shared" si="3"/>
        <v>3030552.3227934474</v>
      </c>
      <c r="I13" s="5">
        <f t="shared" si="3"/>
        <v>3204277.163095918</v>
      </c>
    </row>
    <row r="14" spans="1:9" ht="20.25">
      <c r="A14" s="11"/>
      <c r="B14" s="3"/>
      <c r="C14" s="15"/>
      <c r="D14" s="15"/>
      <c r="E14" s="15"/>
      <c r="F14" s="15"/>
      <c r="G14" s="15"/>
      <c r="H14" s="15"/>
      <c r="I14" s="15"/>
    </row>
    <row r="15" spans="1:9" ht="20.25">
      <c r="A15" s="2" t="s">
        <v>20</v>
      </c>
      <c r="B15" s="3"/>
      <c r="C15" s="7">
        <f>+'[1]Summary of Changes'!J14</f>
        <v>3104376.3</v>
      </c>
      <c r="D15" s="7">
        <f aca="true" t="shared" si="4" ref="D15:I15">+D9-D13</f>
        <v>1988865.1059999997</v>
      </c>
      <c r="E15" s="7">
        <f t="shared" si="4"/>
        <v>2840998.477796</v>
      </c>
      <c r="F15" s="7">
        <f t="shared" si="4"/>
        <v>3053832.8221699996</v>
      </c>
      <c r="G15" s="7">
        <f t="shared" si="4"/>
        <v>3188067.0766594093</v>
      </c>
      <c r="H15" s="7">
        <f t="shared" si="4"/>
        <v>3329785.5149729596</v>
      </c>
      <c r="I15" s="7">
        <f t="shared" si="4"/>
        <v>3479420.0919967447</v>
      </c>
    </row>
    <row r="16" spans="1:9" ht="20.25">
      <c r="A16" s="11"/>
      <c r="B16" s="8" t="s">
        <v>21</v>
      </c>
      <c r="C16" s="9">
        <f>+'[1]Summary of Changes'!J15</f>
        <v>0.45</v>
      </c>
      <c r="D16" s="9">
        <v>0.42</v>
      </c>
      <c r="E16" s="9">
        <v>0.44</v>
      </c>
      <c r="F16" s="9">
        <v>0.45</v>
      </c>
      <c r="G16" s="9">
        <v>0.45</v>
      </c>
      <c r="H16" s="9">
        <v>0.45</v>
      </c>
      <c r="I16" s="9">
        <v>0.45</v>
      </c>
    </row>
    <row r="17" spans="1:9" ht="20.25">
      <c r="A17" s="2"/>
      <c r="B17" s="3"/>
      <c r="C17" s="15"/>
      <c r="D17" s="15"/>
      <c r="E17" s="15"/>
      <c r="F17" s="15"/>
      <c r="G17" s="15"/>
      <c r="H17" s="15"/>
      <c r="I17" s="15"/>
    </row>
    <row r="18" spans="1:9" ht="20.25">
      <c r="A18" s="2" t="s">
        <v>22</v>
      </c>
      <c r="B18" s="3"/>
      <c r="C18" s="5">
        <f>+'[1]Summary of Changes'!J24</f>
        <v>2131205</v>
      </c>
      <c r="D18" s="5">
        <v>2048754</v>
      </c>
      <c r="E18" s="5">
        <v>2232297</v>
      </c>
      <c r="F18" s="5">
        <v>2287211</v>
      </c>
      <c r="G18" s="5">
        <v>2343531</v>
      </c>
      <c r="H18" s="5">
        <v>2401294</v>
      </c>
      <c r="I18" s="5">
        <v>2460540</v>
      </c>
    </row>
    <row r="19" spans="1:9" ht="20.25">
      <c r="A19" s="11"/>
      <c r="B19" s="3"/>
      <c r="C19" s="15">
        <v>0</v>
      </c>
      <c r="D19" s="15"/>
      <c r="E19" s="15"/>
      <c r="F19" s="15"/>
      <c r="G19" s="15"/>
      <c r="H19" s="15"/>
      <c r="I19" s="15"/>
    </row>
    <row r="20" spans="1:9" ht="21" thickBot="1">
      <c r="A20" s="2" t="s">
        <v>23</v>
      </c>
      <c r="B20" s="3"/>
      <c r="C20" s="10">
        <f>+'[1]Summary of Changes'!J26</f>
        <v>973171.2999999998</v>
      </c>
      <c r="D20" s="10">
        <f aca="true" t="shared" si="5" ref="D20:I20">+D9-D13-D18</f>
        <v>-59888.89400000032</v>
      </c>
      <c r="E20" s="10">
        <f t="shared" si="5"/>
        <v>608701.477796</v>
      </c>
      <c r="F20" s="10">
        <f t="shared" si="5"/>
        <v>766621.8221699996</v>
      </c>
      <c r="G20" s="10">
        <f t="shared" si="5"/>
        <v>844536.0766594093</v>
      </c>
      <c r="H20" s="10">
        <f t="shared" si="5"/>
        <v>928491.5149729596</v>
      </c>
      <c r="I20" s="10">
        <f t="shared" si="5"/>
        <v>1018880.0919967447</v>
      </c>
    </row>
    <row r="21" spans="1:9" ht="21" thickTop="1">
      <c r="A21" s="2"/>
      <c r="B21" s="3"/>
      <c r="C21" s="4"/>
      <c r="D21" s="4"/>
      <c r="E21" s="4"/>
      <c r="F21" s="4"/>
      <c r="G21" s="4"/>
      <c r="H21" s="4"/>
      <c r="I21" s="4"/>
    </row>
    <row r="22" spans="1:9" ht="20.25">
      <c r="A22" s="2" t="s">
        <v>24</v>
      </c>
      <c r="B22" s="11" t="s">
        <v>25</v>
      </c>
      <c r="C22" s="4">
        <f>+'[1]Summary of Changes'!J28</f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20.25">
      <c r="A23" s="11"/>
      <c r="B23" s="11" t="s">
        <v>26</v>
      </c>
      <c r="C23" s="4">
        <f>+'[1]Summary of Changes'!J29</f>
        <v>1320000</v>
      </c>
      <c r="D23" s="4">
        <f>+C23</f>
        <v>1320000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ht="20.25">
      <c r="A24" s="2"/>
      <c r="B24" s="12" t="s">
        <v>27</v>
      </c>
      <c r="C24" s="5">
        <f>+'[1]Summary of Changes'!J30</f>
        <v>1320000</v>
      </c>
      <c r="D24" s="5">
        <f>+D22+D23</f>
        <v>1320000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20.25">
      <c r="A25" s="16"/>
      <c r="B25" s="17"/>
      <c r="C25" s="18"/>
      <c r="D25" s="18"/>
      <c r="E25" s="18"/>
      <c r="F25" s="18"/>
      <c r="G25" s="18"/>
      <c r="H25" s="18"/>
      <c r="I25" s="18"/>
    </row>
    <row r="26" spans="1:9" ht="20.25">
      <c r="A26" s="2" t="s">
        <v>28</v>
      </c>
      <c r="B26" s="17"/>
      <c r="C26" s="18"/>
      <c r="D26" s="18"/>
      <c r="E26" s="18"/>
      <c r="F26" s="18"/>
      <c r="G26" s="18"/>
      <c r="H26" s="18"/>
      <c r="I26" s="18"/>
    </row>
    <row r="27" spans="1:9" ht="20.25">
      <c r="A27" s="16"/>
      <c r="B27" s="17" t="s">
        <v>29</v>
      </c>
      <c r="C27" s="4">
        <v>1954254</v>
      </c>
      <c r="D27" s="4">
        <f>+C27-D20</f>
        <v>2014142.8940000003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1:10" ht="20.25">
      <c r="A28" s="2" t="s">
        <v>30</v>
      </c>
      <c r="B28" s="19"/>
      <c r="C28" s="4"/>
      <c r="D28" s="4">
        <f>+D27+D24</f>
        <v>3334142.8940000003</v>
      </c>
      <c r="E28" s="4">
        <f>+D28-D29</f>
        <v>3334142.8940000003</v>
      </c>
      <c r="F28" s="4">
        <f>+E28-E29</f>
        <v>2778452.411666667</v>
      </c>
      <c r="G28" s="4">
        <f>+F28-F29</f>
        <v>2222761.929333334</v>
      </c>
      <c r="H28" s="4">
        <f>+G28-G29</f>
        <v>1667071.4470000006</v>
      </c>
      <c r="I28" s="4">
        <f>+H28-H29</f>
        <v>1111380.9646666674</v>
      </c>
      <c r="J28" s="20">
        <v>555690</v>
      </c>
    </row>
    <row r="29" spans="1:9" ht="20.25">
      <c r="A29" s="2" t="s">
        <v>31</v>
      </c>
      <c r="B29" s="17"/>
      <c r="C29" s="4"/>
      <c r="D29" s="4">
        <v>0</v>
      </c>
      <c r="E29" s="4">
        <f>+E28/6</f>
        <v>555690.4823333333</v>
      </c>
      <c r="F29" s="4">
        <f>+E29</f>
        <v>555690.4823333333</v>
      </c>
      <c r="G29" s="4">
        <f>+F29</f>
        <v>555690.4823333333</v>
      </c>
      <c r="H29" s="4">
        <f>+G29</f>
        <v>555690.4823333333</v>
      </c>
      <c r="I29" s="4">
        <f>+H29</f>
        <v>555690.4823333333</v>
      </c>
    </row>
    <row r="30" spans="1:9" ht="20.25">
      <c r="A30" s="2" t="s">
        <v>32</v>
      </c>
      <c r="B30" s="17"/>
      <c r="C30" s="7"/>
      <c r="D30" s="7"/>
      <c r="E30" s="7"/>
      <c r="F30" s="7"/>
      <c r="G30" s="7">
        <v>350000</v>
      </c>
      <c r="H30" s="7">
        <v>350000</v>
      </c>
      <c r="I30" s="7">
        <v>350000</v>
      </c>
    </row>
    <row r="31" spans="1:9" ht="20.25">
      <c r="A31" s="2" t="s">
        <v>33</v>
      </c>
      <c r="B31" s="17"/>
      <c r="C31" s="5"/>
      <c r="D31" s="5">
        <f>+D20</f>
        <v>-59888.89400000032</v>
      </c>
      <c r="E31" s="5">
        <f>+E20-E29-E30</f>
        <v>53010.995462666615</v>
      </c>
      <c r="F31" s="5">
        <f>+F20-F29-F30+E31</f>
        <v>263942.33529933286</v>
      </c>
      <c r="G31" s="5">
        <f>+F31+G20-G29-G30</f>
        <v>202787.92962540884</v>
      </c>
      <c r="H31" s="5">
        <f>+G31+H20-H29-H30</f>
        <v>225588.96226503502</v>
      </c>
      <c r="I31" s="5">
        <f>+H31+I20-I29-I30</f>
        <v>338778.57192844653</v>
      </c>
    </row>
    <row r="32" spans="1:9" ht="20.25">
      <c r="A32" s="2"/>
      <c r="B32" s="17"/>
      <c r="C32" s="4"/>
      <c r="D32" s="4"/>
      <c r="E32" s="4"/>
      <c r="F32" s="4"/>
      <c r="G32" s="4"/>
      <c r="H32" s="4"/>
      <c r="I32" s="4"/>
    </row>
    <row r="33" spans="1:9" s="21" customFormat="1" ht="20.25">
      <c r="A33" s="16" t="s">
        <v>34</v>
      </c>
      <c r="B33" s="17"/>
      <c r="C33" s="18"/>
      <c r="D33" s="18"/>
      <c r="E33" s="18"/>
      <c r="F33" s="18"/>
      <c r="G33" s="18"/>
      <c r="H33" s="18"/>
      <c r="I33" s="18"/>
    </row>
    <row r="34" spans="1:9" s="21" customFormat="1" ht="20.25">
      <c r="A34" s="16" t="s">
        <v>35</v>
      </c>
      <c r="B34" s="17"/>
      <c r="C34" s="18"/>
      <c r="D34" s="18"/>
      <c r="E34" s="18"/>
      <c r="F34" s="18"/>
      <c r="G34" s="18"/>
      <c r="H34" s="18"/>
      <c r="I34" s="18"/>
    </row>
    <row r="35" spans="1:9" s="21" customFormat="1" ht="20.25">
      <c r="A35" s="16" t="s">
        <v>36</v>
      </c>
      <c r="B35" s="17"/>
      <c r="C35" s="18"/>
      <c r="D35" s="18"/>
      <c r="E35" s="18"/>
      <c r="F35" s="18"/>
      <c r="G35" s="18"/>
      <c r="H35" s="18"/>
      <c r="I35" s="18"/>
    </row>
    <row r="36" spans="1:9" s="21" customFormat="1" ht="20.25">
      <c r="A36" s="16" t="s">
        <v>37</v>
      </c>
      <c r="B36" s="17"/>
      <c r="C36" s="18"/>
      <c r="D36" s="18"/>
      <c r="E36" s="18"/>
      <c r="F36" s="18"/>
      <c r="G36" s="18"/>
      <c r="H36" s="18"/>
      <c r="I36" s="18"/>
    </row>
    <row r="37" spans="1:9" s="21" customFormat="1" ht="20.25">
      <c r="A37" s="16" t="s">
        <v>38</v>
      </c>
      <c r="B37" s="17"/>
      <c r="C37" s="18"/>
      <c r="D37" s="18"/>
      <c r="E37" s="18"/>
      <c r="F37" s="18"/>
      <c r="G37" s="18"/>
      <c r="H37" s="18"/>
      <c r="I37" s="18"/>
    </row>
    <row r="38" spans="1:9" s="21" customFormat="1" ht="20.25">
      <c r="A38" s="16" t="s">
        <v>39</v>
      </c>
      <c r="B38" s="17"/>
      <c r="C38" s="18"/>
      <c r="D38" s="18"/>
      <c r="E38" s="18"/>
      <c r="F38" s="18"/>
      <c r="G38" s="18"/>
      <c r="H38" s="18"/>
      <c r="I38" s="18"/>
    </row>
    <row r="39" spans="1:9" s="21" customFormat="1" ht="20.25">
      <c r="A39" s="16" t="s">
        <v>40</v>
      </c>
      <c r="B39" s="17"/>
      <c r="C39" s="18"/>
      <c r="D39" s="18"/>
      <c r="E39" s="18"/>
      <c r="F39" s="18"/>
      <c r="G39" s="18"/>
      <c r="H39" s="18"/>
      <c r="I39" s="18"/>
    </row>
  </sheetData>
  <printOptions horizontalCentered="1"/>
  <pageMargins left="0" right="0" top="1.13" bottom="1" header="0.5" footer="0.5"/>
  <pageSetup fitToHeight="1" fitToWidth="1" horizontalDpi="600" verticalDpi="600" orientation="landscape" scale="56" r:id="rId1"/>
  <headerFooter alignWithMargins="0">
    <oddHeader>&amp;C&amp;"Times New Roman,Bold"&amp;16MEADOWBROOK HALL 
REVISED BUSINESS PLAN&amp;R&amp;"Times New Roman,Bold"&amp;16ATTACHMENT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rottenbe</dc:creator>
  <cp:keywords/>
  <dc:description/>
  <cp:lastModifiedBy>Rhonda Saunders</cp:lastModifiedBy>
  <cp:lastPrinted>2004-06-01T12:46:32Z</cp:lastPrinted>
  <dcterms:created xsi:type="dcterms:W3CDTF">2004-04-30T12:52:35Z</dcterms:created>
  <dcterms:modified xsi:type="dcterms:W3CDTF">2004-06-01T12:50:38Z</dcterms:modified>
  <cp:category/>
  <cp:version/>
  <cp:contentType/>
  <cp:contentStatus/>
</cp:coreProperties>
</file>