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340" windowHeight="6795" activeTab="0"/>
  </bookViews>
  <sheets>
    <sheet name="All Funds Proposed Budget04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<sst xmlns="http://schemas.openxmlformats.org/spreadsheetml/2006/main" count="43" uniqueCount="39">
  <si>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OAKLAND UNIVERSITY</t>
  </si>
  <si>
    <t>Utilities</t>
  </si>
  <si>
    <t>Insurance</t>
  </si>
  <si>
    <t>BUDGET</t>
  </si>
  <si>
    <t>ACTUAL</t>
  </si>
  <si>
    <t>REVENUE:</t>
  </si>
  <si>
    <t xml:space="preserve">     TOTAL REVENUE</t>
  </si>
  <si>
    <t>EXPENDITURES:</t>
  </si>
  <si>
    <t>General Fund Budget Support</t>
  </si>
  <si>
    <t>Debt Service</t>
  </si>
  <si>
    <t>Major Capital Expenditures</t>
  </si>
  <si>
    <t>Other Transfers</t>
  </si>
  <si>
    <t xml:space="preserve">    TOTAL TRANSFERS</t>
  </si>
  <si>
    <t xml:space="preserve">    TRANSFERS</t>
  </si>
  <si>
    <t xml:space="preserve"> EXPENDITURES AND</t>
  </si>
  <si>
    <t>FUND BALANCES JANUARY 1</t>
  </si>
  <si>
    <t>FUND BALANCES DECEMBER 31</t>
  </si>
  <si>
    <t>GOLF &amp; LEARNING CENTER</t>
  </si>
  <si>
    <t>PROPOSED BUDGET - ALL FUNDS</t>
  </si>
  <si>
    <t>FISCAL YEAR 2004</t>
  </si>
  <si>
    <t>FY 03</t>
  </si>
  <si>
    <t>ESTIMATED</t>
  </si>
  <si>
    <t>FY 04</t>
  </si>
  <si>
    <t>FY 05</t>
  </si>
  <si>
    <t>FY 06</t>
  </si>
  <si>
    <t>Operating Revenue</t>
  </si>
  <si>
    <t>Retail Sales</t>
  </si>
  <si>
    <t>Student Fees</t>
  </si>
  <si>
    <t>Gifts and Grants</t>
  </si>
  <si>
    <t>Investment Income</t>
  </si>
  <si>
    <t>Compensation</t>
  </si>
  <si>
    <t>Supplies and Services</t>
  </si>
  <si>
    <t>Repairs and Maintenance</t>
  </si>
  <si>
    <t>Cost of Resale Sales</t>
  </si>
  <si>
    <t xml:space="preserve">Equipment </t>
  </si>
  <si>
    <t>University Overhead</t>
  </si>
  <si>
    <t>TRANSFERS OUT (IN):</t>
  </si>
  <si>
    <t>NET REVENUES OVER (UNDER)</t>
  </si>
  <si>
    <t xml:space="preserve">     TOTAL EXPENDITURES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</si>
</sst>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42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1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28">
      <selection activeCell="A31" sqref="A31"/>
    </sheetView>
  </sheetViews>
  <sheetFormatPr defaultColWidth="9.140625" defaultRowHeight="12.75"/>
  <cols>
    <col min="1" max="1" width="34.8515625" style="0" bestFit="1" customWidth="1"/>
    <col min="2" max="2" width="12.71093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  <col min="8" max="8" width="12.7109375" style="0" customWidth="1"/>
    <col min="9" max="9" width="2.7109375" style="0" customWidth="1"/>
    <col min="10" max="10" width="12.7109375" style="0" customWidth="1"/>
  </cols>
  <sheetData>
    <row r="1" spans="1:10" ht="12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2.75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2.75">
      <c r="A4" s="19" t="s">
        <v>19</v>
      </c>
      <c r="B4" s="19"/>
      <c r="C4" s="19"/>
      <c r="D4" s="18"/>
      <c r="E4" s="18"/>
      <c r="F4" s="18"/>
      <c r="G4" s="18"/>
      <c r="H4" s="18"/>
      <c r="I4" s="18"/>
      <c r="J4" s="18"/>
    </row>
    <row r="7" spans="4:5" ht="12.75">
      <c r="D7" s="4" t="s">
        <v>20</v>
      </c>
      <c r="E7" s="4"/>
    </row>
    <row r="8" spans="2:10" ht="12.75">
      <c r="B8" s="4" t="s">
        <v>20</v>
      </c>
      <c r="D8" s="4" t="s">
        <v>21</v>
      </c>
      <c r="E8" s="4"/>
      <c r="F8" s="4" t="s">
        <v>22</v>
      </c>
      <c r="G8" s="4"/>
      <c r="H8" s="4" t="s">
        <v>23</v>
      </c>
      <c r="I8" s="4"/>
      <c r="J8" s="4" t="s">
        <v>24</v>
      </c>
    </row>
    <row r="9" spans="2:10" ht="12.75">
      <c r="B9" s="5" t="s">
        <v>3</v>
      </c>
      <c r="C9" s="5"/>
      <c r="D9" s="5" t="s">
        <v>4</v>
      </c>
      <c r="E9" s="5"/>
      <c r="F9" s="5" t="s">
        <v>3</v>
      </c>
      <c r="G9" s="5"/>
      <c r="H9" s="5" t="s">
        <v>3</v>
      </c>
      <c r="I9" s="5"/>
      <c r="J9" s="5" t="s">
        <v>3</v>
      </c>
    </row>
    <row r="11" spans="1:3" ht="12.75">
      <c r="A11" s="2" t="s">
        <v>5</v>
      </c>
      <c r="B11" s="2"/>
      <c r="C11" s="2"/>
    </row>
    <row r="13" spans="1:10" ht="12.75">
      <c r="A13" s="16" t="s">
        <v>25</v>
      </c>
      <c r="B13" s="6">
        <v>1915400</v>
      </c>
      <c r="C13" s="16"/>
      <c r="D13" s="6">
        <f>2107614-38355-163086+114760</f>
        <v>2020933</v>
      </c>
      <c r="E13" s="6"/>
      <c r="F13" s="6">
        <f>2194150-47750-164700</f>
        <v>1981700</v>
      </c>
      <c r="G13" s="6"/>
      <c r="H13" s="6">
        <f>ROUND(D13*1.03,1)</f>
        <v>2081561</v>
      </c>
      <c r="I13" s="6"/>
      <c r="J13" s="6">
        <f>H13*1.03</f>
        <v>2144007.83</v>
      </c>
    </row>
    <row r="14" spans="1:10" ht="12.75">
      <c r="A14" t="s">
        <v>26</v>
      </c>
      <c r="B14" s="7">
        <v>150000</v>
      </c>
      <c r="D14" s="7">
        <v>163086</v>
      </c>
      <c r="E14" s="7"/>
      <c r="F14" s="7">
        <v>164700</v>
      </c>
      <c r="G14" s="7"/>
      <c r="H14" s="7">
        <v>164700</v>
      </c>
      <c r="I14" s="7"/>
      <c r="J14" s="7">
        <v>164700</v>
      </c>
    </row>
    <row r="15" spans="1:10" ht="12.75">
      <c r="A15" t="s">
        <v>27</v>
      </c>
      <c r="D15" s="7"/>
      <c r="E15" s="7"/>
      <c r="F15" s="7"/>
      <c r="G15" s="7"/>
      <c r="H15" s="7"/>
      <c r="I15" s="7"/>
      <c r="J15" s="7"/>
    </row>
    <row r="16" spans="1:10" ht="12.75">
      <c r="A16" t="s">
        <v>28</v>
      </c>
      <c r="B16" s="7">
        <v>50000</v>
      </c>
      <c r="D16" s="7">
        <v>43093</v>
      </c>
      <c r="E16" s="7"/>
      <c r="F16" s="7">
        <v>47750</v>
      </c>
      <c r="G16" s="7"/>
      <c r="H16" s="7">
        <v>47750</v>
      </c>
      <c r="I16" s="7"/>
      <c r="J16" s="7">
        <v>47750</v>
      </c>
    </row>
    <row r="17" spans="1:10" ht="12.75">
      <c r="A17" t="s">
        <v>29</v>
      </c>
      <c r="B17" s="8"/>
      <c r="D17" s="8">
        <v>5000</v>
      </c>
      <c r="E17" s="8"/>
      <c r="F17" s="8">
        <v>4200</v>
      </c>
      <c r="G17" s="8"/>
      <c r="H17" s="8">
        <v>3200</v>
      </c>
      <c r="I17" s="8"/>
      <c r="J17" s="8">
        <v>3200</v>
      </c>
    </row>
    <row r="18" spans="1:10" ht="12.75">
      <c r="A18" t="s">
        <v>6</v>
      </c>
      <c r="B18" s="8">
        <f>SUM(B13:B17)</f>
        <v>2115400</v>
      </c>
      <c r="C18" s="17"/>
      <c r="D18" s="8">
        <f>SUM(D13:D17)</f>
        <v>2232112</v>
      </c>
      <c r="E18" s="8"/>
      <c r="F18" s="8">
        <f>SUM(F13:F17)</f>
        <v>2198350</v>
      </c>
      <c r="G18" s="8"/>
      <c r="H18" s="8">
        <f>SUM(H13:H17)</f>
        <v>2297211</v>
      </c>
      <c r="I18" s="8"/>
      <c r="J18" s="8">
        <f>SUM(J13:J17)</f>
        <v>2359657.83</v>
      </c>
    </row>
    <row r="20" spans="1:3" ht="12.75">
      <c r="A20" s="2" t="s">
        <v>7</v>
      </c>
      <c r="B20" s="2"/>
      <c r="C20" s="2"/>
    </row>
    <row r="22" spans="1:10" ht="12.75">
      <c r="A22" t="s">
        <v>30</v>
      </c>
      <c r="B22" s="7">
        <v>1102572</v>
      </c>
      <c r="D22" s="7">
        <f>328117+296976+167746+323195</f>
        <v>1116034</v>
      </c>
      <c r="E22" s="7"/>
      <c r="F22" s="7">
        <f>247700+334084+250300+344804</f>
        <v>1176888</v>
      </c>
      <c r="G22" s="7"/>
      <c r="H22" s="7">
        <f>ROUND(F22*1.03,0)</f>
        <v>1212195</v>
      </c>
      <c r="I22" s="7"/>
      <c r="J22" s="7">
        <f>ROUND(H22*1.03,1)</f>
        <v>1248560.9</v>
      </c>
    </row>
    <row r="23" spans="1:10" s="9" customFormat="1" ht="12.75">
      <c r="A23" s="9" t="s">
        <v>31</v>
      </c>
      <c r="B23" s="7">
        <v>221750</v>
      </c>
      <c r="D23" s="10">
        <f>6236+22295+3619+17205+99124+6266+17241+16922+13592+8931-1226+2072+9351+406+204+0+43+1546+1467+1424+1883+332+1</f>
        <v>228934</v>
      </c>
      <c r="E23" s="10"/>
      <c r="F23" s="10">
        <f>4900+26000+3400+17000+67000+5600+15300+18700+17500+8800+0+2000+4500+250+700+100+50+3800+1000+2100+1500+1700+1000+0+3000+2000+2000+700</f>
        <v>210600</v>
      </c>
      <c r="G23" s="10"/>
      <c r="H23" s="10">
        <f>ROUND(F23*1.03,1)</f>
        <v>216918</v>
      </c>
      <c r="I23" s="10"/>
      <c r="J23" s="7">
        <f>ROUND(H23*1.03,1)</f>
        <v>223425.5</v>
      </c>
    </row>
    <row r="24" spans="1:10" s="9" customFormat="1" ht="12.75">
      <c r="A24" s="9" t="s">
        <v>32</v>
      </c>
      <c r="B24" s="7">
        <v>282100</v>
      </c>
      <c r="D24" s="10">
        <f>51328+18630+5643+957+2333+78137+7353+7120+1235+3459+797+983+112126+8241+27102</f>
        <v>325444</v>
      </c>
      <c r="E24" s="10"/>
      <c r="F24" s="10">
        <f>24000+24375+5000+800+2500+72550+6000+7000+4300+6900+3500+600+2500+117150+5000</f>
        <v>282175</v>
      </c>
      <c r="G24" s="10"/>
      <c r="H24" s="10">
        <f>290640</f>
        <v>290640</v>
      </c>
      <c r="I24" s="10"/>
      <c r="J24" s="7">
        <v>299359</v>
      </c>
    </row>
    <row r="25" spans="1:10" ht="12.75">
      <c r="A25" t="s">
        <v>33</v>
      </c>
      <c r="B25" s="7">
        <v>112500</v>
      </c>
      <c r="D25" s="7">
        <v>150574</v>
      </c>
      <c r="E25" s="7"/>
      <c r="F25" s="7">
        <v>123525</v>
      </c>
      <c r="G25" s="7"/>
      <c r="H25" s="7">
        <v>124000</v>
      </c>
      <c r="I25" s="7"/>
      <c r="J25" s="7">
        <v>124000</v>
      </c>
    </row>
    <row r="26" spans="1:10" s="9" customFormat="1" ht="12.75">
      <c r="A26" s="9" t="s">
        <v>34</v>
      </c>
      <c r="B26" s="7">
        <v>243128</v>
      </c>
      <c r="D26" s="10">
        <f>103252+47768+13070+1468+8861+89818</f>
        <v>264237</v>
      </c>
      <c r="E26" s="10"/>
      <c r="F26" s="10">
        <f>105000+71000+12000+500+8500+70000</f>
        <v>267000</v>
      </c>
      <c r="G26" s="10"/>
      <c r="H26" s="10">
        <f>ROUND(F26*1.03,2)</f>
        <v>275010</v>
      </c>
      <c r="I26" s="10"/>
      <c r="J26" s="10">
        <f>H26*1.03</f>
        <v>283260.3</v>
      </c>
    </row>
    <row r="27" spans="1:10" ht="12.75">
      <c r="A27" t="s">
        <v>2</v>
      </c>
      <c r="B27" s="7">
        <v>6000</v>
      </c>
      <c r="D27" s="7">
        <f>4528+281</f>
        <v>4809</v>
      </c>
      <c r="E27" s="7"/>
      <c r="F27" s="7">
        <v>6200</v>
      </c>
      <c r="G27" s="7"/>
      <c r="H27" s="7">
        <f>ROUND(F27*1.03,2)</f>
        <v>6386</v>
      </c>
      <c r="I27" s="7"/>
      <c r="J27" s="7">
        <f>H27*1.03</f>
        <v>6577.58</v>
      </c>
    </row>
    <row r="28" spans="1:10" ht="12.75">
      <c r="A28" t="s">
        <v>1</v>
      </c>
      <c r="B28" s="7">
        <v>35800</v>
      </c>
      <c r="D28" s="7">
        <f>17118+23395+7129</f>
        <v>47642</v>
      </c>
      <c r="E28" s="7"/>
      <c r="F28" s="7">
        <f>16400+24400+7100</f>
        <v>47900</v>
      </c>
      <c r="G28" s="7"/>
      <c r="H28" s="7">
        <f>ROUND(F28*1.03,2)</f>
        <v>49337</v>
      </c>
      <c r="I28" s="7"/>
      <c r="J28" s="7">
        <f>H28*1.03</f>
        <v>50817.11</v>
      </c>
    </row>
    <row r="29" spans="1:10" ht="12.75">
      <c r="A29" t="s">
        <v>35</v>
      </c>
      <c r="B29" s="8">
        <v>76240</v>
      </c>
      <c r="D29" s="8">
        <v>76240</v>
      </c>
      <c r="E29" s="8"/>
      <c r="F29" s="8">
        <v>78527</v>
      </c>
      <c r="G29" s="8"/>
      <c r="H29" s="8">
        <f>ROUND(F29*1.03,2)</f>
        <v>80882.81</v>
      </c>
      <c r="I29" s="8"/>
      <c r="J29" s="8">
        <f>H29*1.03</f>
        <v>83309.2943</v>
      </c>
    </row>
    <row r="30" spans="1:10" ht="12.75">
      <c r="A30" t="s">
        <v>38</v>
      </c>
      <c r="B30" s="8">
        <f>SUM(B22:B29)</f>
        <v>2080090</v>
      </c>
      <c r="C30" s="17"/>
      <c r="D30" s="8">
        <f>SUM(D22:D29)</f>
        <v>2213914</v>
      </c>
      <c r="E30" s="8"/>
      <c r="F30" s="8">
        <f>SUM(F22:F29)</f>
        <v>2192815</v>
      </c>
      <c r="G30" s="8"/>
      <c r="H30" s="8">
        <f>SUM(H22:H29)</f>
        <v>2255368.81</v>
      </c>
      <c r="I30" s="8"/>
      <c r="J30" s="8">
        <f>SUM(J22:J29)</f>
        <v>2319309.6843</v>
      </c>
    </row>
    <row r="32" spans="1:3" ht="12.75">
      <c r="A32" s="2" t="s">
        <v>36</v>
      </c>
      <c r="B32" s="2"/>
      <c r="C32" s="2"/>
    </row>
    <row r="34" spans="1:10" ht="12.75">
      <c r="A34" t="s">
        <v>8</v>
      </c>
      <c r="D34" s="14"/>
      <c r="E34" s="14"/>
      <c r="F34" s="14"/>
      <c r="G34" s="14"/>
      <c r="H34" s="14"/>
      <c r="I34" s="14"/>
      <c r="J34" s="14"/>
    </row>
    <row r="35" spans="1:10" ht="12.75">
      <c r="A35" t="s">
        <v>9</v>
      </c>
      <c r="D35" s="14"/>
      <c r="E35" s="14"/>
      <c r="F35" s="14"/>
      <c r="G35" s="14"/>
      <c r="H35" s="14"/>
      <c r="I35" s="14"/>
      <c r="J35" s="14"/>
    </row>
    <row r="36" spans="1:10" ht="12.75">
      <c r="A36" t="s">
        <v>10</v>
      </c>
      <c r="D36" s="14"/>
      <c r="E36" s="14"/>
      <c r="F36" s="14"/>
      <c r="G36" s="14"/>
      <c r="H36" s="14"/>
      <c r="I36" s="14"/>
      <c r="J36" s="14"/>
    </row>
    <row r="37" spans="1:10" ht="12.75">
      <c r="A37" t="s">
        <v>11</v>
      </c>
      <c r="B37" s="15"/>
      <c r="C37" s="1"/>
      <c r="D37" s="15"/>
      <c r="E37" s="15"/>
      <c r="F37" s="8">
        <v>75000</v>
      </c>
      <c r="G37" s="8"/>
      <c r="H37" s="8">
        <v>75000</v>
      </c>
      <c r="I37" s="8"/>
      <c r="J37" s="8">
        <v>75000</v>
      </c>
    </row>
    <row r="38" spans="1:10" ht="12.75">
      <c r="A38" t="s">
        <v>12</v>
      </c>
      <c r="B38" s="12">
        <f>SUM(B34:B37)</f>
        <v>0</v>
      </c>
      <c r="D38" s="12">
        <f>SUM(D34:D37)</f>
        <v>0</v>
      </c>
      <c r="E38" s="12"/>
      <c r="F38" s="12">
        <f>SUM(F34:F37)</f>
        <v>75000</v>
      </c>
      <c r="G38" s="12"/>
      <c r="H38" s="12">
        <f>SUM(H34:H37)</f>
        <v>75000</v>
      </c>
      <c r="I38" s="12"/>
      <c r="J38" s="12">
        <f>SUM(J34:J37)</f>
        <v>75000</v>
      </c>
    </row>
    <row r="40" ht="12.75">
      <c r="A40" t="s">
        <v>37</v>
      </c>
    </row>
    <row r="41" spans="1:10" ht="12.75">
      <c r="A41" t="s">
        <v>14</v>
      </c>
      <c r="B41" s="1"/>
      <c r="D41" s="1"/>
      <c r="E41" s="1"/>
      <c r="F41" s="1"/>
      <c r="G41" s="1"/>
      <c r="H41" s="1"/>
      <c r="I41" s="1"/>
      <c r="J41" s="1"/>
    </row>
    <row r="42" spans="1:10" ht="12.75">
      <c r="A42" t="s">
        <v>13</v>
      </c>
      <c r="B42" s="8">
        <f>+B18-B30-B38</f>
        <v>35310</v>
      </c>
      <c r="C42" s="17"/>
      <c r="D42" s="8">
        <f>+D18-D30-D38</f>
        <v>18198</v>
      </c>
      <c r="E42" s="8"/>
      <c r="F42" s="8">
        <f>+F18-F30-F38</f>
        <v>-69465</v>
      </c>
      <c r="G42" s="8"/>
      <c r="H42" s="8">
        <f>+H18-H30-H38</f>
        <v>-33157.810000000056</v>
      </c>
      <c r="I42" s="8"/>
      <c r="J42" s="8">
        <f>+J18-J30-J38</f>
        <v>-34651.85429999977</v>
      </c>
    </row>
    <row r="44" spans="1:10" ht="12.75">
      <c r="A44" t="s">
        <v>15</v>
      </c>
      <c r="B44" s="12"/>
      <c r="D44" s="8">
        <f>614746.05-23183.04-56238</f>
        <v>535325.01</v>
      </c>
      <c r="E44" s="8"/>
      <c r="F44" s="8">
        <f>+D45</f>
        <v>553523.01</v>
      </c>
      <c r="G44" s="8"/>
      <c r="H44" s="8">
        <f>+F45</f>
        <v>484058.01</v>
      </c>
      <c r="I44" s="8"/>
      <c r="J44" s="8">
        <f>+H45</f>
        <v>450900.19999999995</v>
      </c>
    </row>
    <row r="45" spans="1:10" ht="13.5" thickBot="1">
      <c r="A45" t="s">
        <v>16</v>
      </c>
      <c r="B45" s="13"/>
      <c r="D45" s="11">
        <f>+D42+D44</f>
        <v>553523.01</v>
      </c>
      <c r="E45" s="11"/>
      <c r="F45" s="11">
        <f>+F42+F44</f>
        <v>484058.01</v>
      </c>
      <c r="G45" s="11"/>
      <c r="H45" s="11">
        <f>+H42+H44</f>
        <v>450900.19999999995</v>
      </c>
      <c r="I45" s="11"/>
      <c r="J45" s="11">
        <f>+J42+J44</f>
        <v>416248.3457000002</v>
      </c>
    </row>
    <row r="46" ht="13.5" thickTop="1"/>
    <row r="48" spans="4:10" ht="12.75">
      <c r="D48" s="6"/>
      <c r="E48" s="6"/>
      <c r="F48" s="6"/>
      <c r="G48" s="6"/>
      <c r="H48" s="6"/>
      <c r="I48" s="6"/>
      <c r="J48" s="6"/>
    </row>
    <row r="51" spans="4:10" ht="12.75">
      <c r="D51" s="7"/>
      <c r="E51" s="7"/>
      <c r="F51" s="7"/>
      <c r="G51" s="7"/>
      <c r="H51" s="7"/>
      <c r="I51" s="7"/>
      <c r="J51" s="7"/>
    </row>
    <row r="52" spans="4:10" ht="12.75">
      <c r="D52" s="7"/>
      <c r="E52" s="7"/>
      <c r="F52" s="7"/>
      <c r="G52" s="7"/>
      <c r="H52" s="7"/>
      <c r="I52" s="7"/>
      <c r="J52" s="7"/>
    </row>
    <row r="53" spans="4:10" ht="12.75">
      <c r="D53" s="7"/>
      <c r="E53" s="7"/>
      <c r="F53" s="7"/>
      <c r="G53" s="7"/>
      <c r="H53" s="7"/>
      <c r="I53" s="7"/>
      <c r="J53" s="7"/>
    </row>
    <row r="54" spans="4:10" ht="12.75">
      <c r="D54" s="12"/>
      <c r="E54" s="12"/>
      <c r="F54" s="12"/>
      <c r="G54" s="12"/>
      <c r="H54" s="12"/>
      <c r="I54" s="12"/>
      <c r="J54" s="12"/>
    </row>
    <row r="55" spans="4:10" ht="12.75">
      <c r="D55" s="3"/>
      <c r="E55" s="3"/>
      <c r="F55" s="3"/>
      <c r="G55" s="3"/>
      <c r="H55" s="3"/>
      <c r="I55" s="3"/>
      <c r="J55" s="3"/>
    </row>
    <row r="56" spans="4:10" ht="12.75">
      <c r="D56" s="13"/>
      <c r="E56" s="13"/>
      <c r="F56" s="13"/>
      <c r="G56" s="13"/>
      <c r="H56" s="13"/>
      <c r="I56" s="13"/>
      <c r="J56" s="13"/>
    </row>
  </sheetData>
  <mergeCells count="4">
    <mergeCell ref="A3:J3"/>
    <mergeCell ref="A4:J4"/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cwhunt</dc:creator>
  <cp:keywords/>
  <dc:description/>
  <cp:lastModifiedBy>saunders</cp:lastModifiedBy>
  <cp:lastPrinted>2003-10-23T12:43:13Z</cp:lastPrinted>
  <dcterms:created xsi:type="dcterms:W3CDTF">2002-07-31T13:54:33Z</dcterms:created>
  <dcterms:modified xsi:type="dcterms:W3CDTF">2003-11-21T13:27:08Z</dcterms:modified>
  <cp:category/>
  <cp:version/>
  <cp:contentType/>
  <cp:contentStatus/>
</cp:coreProperties>
</file>