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<sst xmlns="http://schemas.openxmlformats.org/spreadsheetml/2006/main" count="24" uniqueCount="20">
  <si>
    <t>Oakland University</t>
  </si>
  <si>
    <t>General Fund Budget Status Report</t>
  </si>
  <si>
    <t>As of January 31, 2006</t>
  </si>
  <si>
    <t>Fiscal Year 2005</t>
  </si>
  <si>
    <t>Fiscal Year 2006</t>
  </si>
  <si>
    <t>Year</t>
  </si>
  <si>
    <t>Budget</t>
  </si>
  <si>
    <t>to Date</t>
  </si>
  <si>
    <t>To Date %</t>
  </si>
  <si>
    <t>General Fund Revenue:</t>
  </si>
  <si>
    <t>State Appropriation</t>
  </si>
  <si>
    <t>Tuition and Fees</t>
  </si>
  <si>
    <t>(net of Financial Aid)</t>
  </si>
  <si>
    <t>Other Revenue</t>
  </si>
  <si>
    <t>Total General Fund Revenue</t>
  </si>
  <si>
    <t>General Fund Expenses:</t>
  </si>
  <si>
    <t>Salaries</t>
  </si>
  <si>
    <t>Benefits</t>
  </si>
  <si>
    <t>Supplies, Services, Other</t>
  </si>
  <si>
    <t>Total General Fund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</si>
</sst>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15" applyNumberFormat="1" applyAlignment="1">
      <alignment/>
    </xf>
    <xf numFmtId="0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5" fontId="0" fillId="0" borderId="0" xfId="19" applyNumberForma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5" fontId="0" fillId="0" borderId="0" xfId="19" applyNumberFormat="1" applyBorder="1" applyAlignment="1">
      <alignment horizontal="center"/>
    </xf>
    <xf numFmtId="0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0" xfId="19" applyNumberFormat="1" applyAlignment="1">
      <alignment horizontal="center"/>
    </xf>
    <xf numFmtId="164" fontId="0" fillId="0" borderId="1" xfId="15" applyNumberFormat="1" applyBorder="1" applyAlignment="1">
      <alignment horizontal="center"/>
    </xf>
    <xf numFmtId="165" fontId="0" fillId="0" borderId="1" xfId="19" applyNumberFormat="1" applyFon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0" fontId="3" fillId="0" borderId="0" xfId="15" applyNumberFormat="1" applyFont="1" applyAlignment="1">
      <alignment/>
    </xf>
    <xf numFmtId="164" fontId="0" fillId="0" borderId="0" xfId="15" applyNumberFormat="1" applyAlignment="1">
      <alignment horizontal="center"/>
    </xf>
    <xf numFmtId="166" fontId="0" fillId="0" borderId="0" xfId="17" applyNumberFormat="1" applyAlignment="1">
      <alignment/>
    </xf>
    <xf numFmtId="165" fontId="0" fillId="0" borderId="0" xfId="19" applyNumberFormat="1" applyAlignment="1">
      <alignment/>
    </xf>
    <xf numFmtId="166" fontId="0" fillId="0" borderId="0" xfId="17" applyNumberFormat="1" applyAlignment="1">
      <alignment horizontal="center"/>
    </xf>
    <xf numFmtId="166" fontId="0" fillId="0" borderId="2" xfId="17" applyNumberFormat="1" applyBorder="1" applyAlignment="1">
      <alignment/>
    </xf>
    <xf numFmtId="165" fontId="0" fillId="0" borderId="2" xfId="19" applyNumberFormat="1" applyBorder="1" applyAlignment="1">
      <alignment/>
    </xf>
    <xf numFmtId="164" fontId="0" fillId="0" borderId="0" xfId="15" applyNumberFormat="1" applyFont="1" applyAlignment="1">
      <alignment/>
    </xf>
    <xf numFmtId="0" fontId="1" fillId="0" borderId="0" xfId="15" applyNumberFormat="1" applyFont="1" applyAlignment="1">
      <alignment horizontal="center"/>
    </xf>
    <xf numFmtId="164" fontId="2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ttenbe\Local%20Settings\Temporary%20Internet%20Files\Content.IE5\0P6B4HEF\General%20Fund%20Budget%20Status%20Report%20Board%20as%20of%20Ja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tatus Report"/>
      <sheetName val="Budget Status Report Summary"/>
      <sheetName val="Query Detail Curr Yr"/>
      <sheetName val="Query Detail Prior Yr"/>
    </sheetNames>
    <sheetDataSet>
      <sheetData sheetId="2">
        <row r="7">
          <cell r="B7">
            <v>50685700</v>
          </cell>
          <cell r="C7">
            <v>19187245</v>
          </cell>
        </row>
        <row r="15">
          <cell r="B15">
            <v>96450252</v>
          </cell>
          <cell r="C15">
            <v>84887788.50000001</v>
          </cell>
        </row>
        <row r="32">
          <cell r="B32">
            <v>2755180</v>
          </cell>
          <cell r="C32">
            <v>696900.54</v>
          </cell>
        </row>
        <row r="42">
          <cell r="B42">
            <v>9115149</v>
          </cell>
          <cell r="C42">
            <v>7668489.45</v>
          </cell>
        </row>
        <row r="55">
          <cell r="B55">
            <v>75428582</v>
          </cell>
          <cell r="C55">
            <v>43340729.20999999</v>
          </cell>
        </row>
        <row r="63">
          <cell r="B63">
            <v>29331848</v>
          </cell>
          <cell r="C63">
            <v>16175095.010000002</v>
          </cell>
        </row>
        <row r="78">
          <cell r="B78">
            <v>1308445.6</v>
          </cell>
        </row>
        <row r="79">
          <cell r="B79">
            <v>1070546.4</v>
          </cell>
        </row>
      </sheetData>
      <sheetData sheetId="3">
        <row r="7">
          <cell r="E7">
            <v>18965732</v>
          </cell>
        </row>
        <row r="11">
          <cell r="E11">
            <v>71909337.38</v>
          </cell>
        </row>
        <row r="48">
          <cell r="E48">
            <v>799396.1999999998</v>
          </cell>
        </row>
        <row r="55">
          <cell r="C55">
            <v>5441450.870000001</v>
          </cell>
        </row>
        <row r="73">
          <cell r="B73">
            <v>70957116</v>
          </cell>
          <cell r="C73">
            <v>42914697.6</v>
          </cell>
        </row>
        <row r="84">
          <cell r="B84">
            <v>26565400</v>
          </cell>
          <cell r="C84">
            <v>15909895.640000008</v>
          </cell>
        </row>
        <row r="98">
          <cell r="B98">
            <v>883282.4</v>
          </cell>
        </row>
        <row r="99">
          <cell r="B99">
            <v>722685.6</v>
          </cell>
        </row>
        <row r="121">
          <cell r="B121">
            <v>23240375</v>
          </cell>
          <cell r="C121">
            <v>16921289.890000015</v>
          </cell>
        </row>
        <row r="131">
          <cell r="B131">
            <v>119465</v>
          </cell>
          <cell r="C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M6" sqref="M6"/>
    </sheetView>
  </sheetViews>
  <sheetFormatPr defaultColWidth="9.140625" defaultRowHeight="12.75"/>
  <cols>
    <col min="3" max="3" width="18.57421875" style="0" customWidth="1"/>
    <col min="4" max="4" width="16.8515625" style="0" hidden="1" customWidth="1"/>
    <col min="5" max="5" width="12.140625" style="0" hidden="1" customWidth="1"/>
    <col min="6" max="6" width="0" style="0" hidden="1" customWidth="1"/>
    <col min="7" max="7" width="4.57421875" style="0" customWidth="1"/>
    <col min="8" max="8" width="16.00390625" style="0" customWidth="1"/>
    <col min="9" max="9" width="12.421875" style="0" customWidth="1"/>
  </cols>
  <sheetData>
    <row r="1" spans="1:10" ht="18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1:10" ht="18">
      <c r="A2" s="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0" ht="18">
      <c r="A3" s="1"/>
      <c r="B3" s="23" t="s">
        <v>2</v>
      </c>
      <c r="C3" s="23"/>
      <c r="D3" s="23"/>
      <c r="E3" s="23"/>
      <c r="F3" s="23"/>
      <c r="G3" s="23"/>
      <c r="H3" s="23"/>
      <c r="I3" s="23"/>
      <c r="J3" s="23"/>
    </row>
    <row r="4" spans="1:10" ht="18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8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18">
      <c r="A7" s="1"/>
      <c r="B7" s="1"/>
      <c r="C7" s="2"/>
      <c r="D7" s="2"/>
      <c r="E7" s="2"/>
      <c r="F7" s="2"/>
      <c r="G7" s="2"/>
      <c r="H7" s="3"/>
      <c r="I7" s="3"/>
      <c r="J7" s="3"/>
    </row>
    <row r="8" spans="1:10" ht="15.75" thickBot="1">
      <c r="A8" s="1"/>
      <c r="B8" s="1"/>
      <c r="C8" s="4"/>
      <c r="D8" s="24" t="s">
        <v>3</v>
      </c>
      <c r="E8" s="24"/>
      <c r="F8" s="24"/>
      <c r="G8" s="1"/>
      <c r="H8" s="24" t="s">
        <v>4</v>
      </c>
      <c r="I8" s="24"/>
      <c r="J8" s="24"/>
    </row>
    <row r="9" spans="1:10" ht="12.75">
      <c r="A9" s="1"/>
      <c r="B9" s="1"/>
      <c r="C9" s="4"/>
      <c r="D9" s="5"/>
      <c r="E9" s="5"/>
      <c r="F9" s="6"/>
      <c r="G9" s="1"/>
      <c r="H9" s="3"/>
      <c r="I9" s="3"/>
      <c r="J9" s="3"/>
    </row>
    <row r="10" spans="1:10" ht="12.75">
      <c r="A10" s="1"/>
      <c r="B10" s="1"/>
      <c r="C10" s="1"/>
      <c r="D10" s="5"/>
      <c r="E10" s="7" t="s">
        <v>5</v>
      </c>
      <c r="F10" s="8"/>
      <c r="G10" s="9"/>
      <c r="H10" s="3"/>
      <c r="I10" s="10" t="s">
        <v>5</v>
      </c>
      <c r="J10" s="11"/>
    </row>
    <row r="11" spans="1:10" ht="12.75">
      <c r="A11" s="1"/>
      <c r="B11" s="1"/>
      <c r="C11" s="1"/>
      <c r="D11" s="12" t="s">
        <v>6</v>
      </c>
      <c r="E11" s="12" t="s">
        <v>7</v>
      </c>
      <c r="F11" s="13" t="s">
        <v>8</v>
      </c>
      <c r="G11" s="9"/>
      <c r="H11" s="12" t="s">
        <v>6</v>
      </c>
      <c r="I11" s="12" t="s">
        <v>7</v>
      </c>
      <c r="J11" s="13" t="s">
        <v>8</v>
      </c>
    </row>
    <row r="12" spans="1:10" ht="12.75">
      <c r="A12" s="1"/>
      <c r="B12" s="1"/>
      <c r="C12" s="1"/>
      <c r="D12" s="14"/>
      <c r="E12" s="14"/>
      <c r="F12" s="8"/>
      <c r="G12" s="9"/>
      <c r="H12" s="3"/>
      <c r="I12" s="3"/>
      <c r="J12" s="3"/>
    </row>
    <row r="13" spans="1:10" ht="12.75">
      <c r="A13" s="1"/>
      <c r="B13" s="15" t="s">
        <v>9</v>
      </c>
      <c r="C13" s="1"/>
      <c r="D13" s="14"/>
      <c r="E13" s="14"/>
      <c r="F13" s="8"/>
      <c r="G13" s="9"/>
      <c r="H13" s="3"/>
      <c r="I13" s="3"/>
      <c r="J13" s="3"/>
    </row>
    <row r="14" spans="1:10" ht="12.75">
      <c r="A14" s="1"/>
      <c r="B14" s="1"/>
      <c r="C14" s="1"/>
      <c r="D14" s="16"/>
      <c r="E14" s="16"/>
      <c r="F14" s="11"/>
      <c r="G14" s="1"/>
      <c r="H14" s="3"/>
      <c r="I14" s="3"/>
      <c r="J14" s="3"/>
    </row>
    <row r="15" spans="1:10" ht="12.75">
      <c r="A15" s="1"/>
      <c r="B15" s="1"/>
      <c r="C15" s="4" t="s">
        <v>10</v>
      </c>
      <c r="D15" s="17">
        <v>48106101</v>
      </c>
      <c r="E15" s="17">
        <f>'[1]Query Detail Prior Yr'!E7</f>
        <v>18965732</v>
      </c>
      <c r="F15" s="18">
        <f>E15/D15</f>
        <v>0.3942479561999839</v>
      </c>
      <c r="G15" s="1"/>
      <c r="H15" s="19">
        <f>'[1]Query Detail Curr Yr'!B7</f>
        <v>50685700</v>
      </c>
      <c r="I15" s="19">
        <f>ROUND('[1]Query Detail Curr Yr'!C7,0)</f>
        <v>19187245</v>
      </c>
      <c r="J15" s="18">
        <f>I15/H15</f>
        <v>0.378553418419791</v>
      </c>
    </row>
    <row r="16" spans="1:10" ht="12.75">
      <c r="A16" s="1"/>
      <c r="B16" s="1"/>
      <c r="C16" s="1"/>
      <c r="D16" s="3"/>
      <c r="E16" s="3"/>
      <c r="F16" s="3"/>
      <c r="G16" s="1"/>
      <c r="H16" s="3"/>
      <c r="I16" s="3"/>
      <c r="J16" s="18"/>
    </row>
    <row r="17" spans="1:10" ht="12.75">
      <c r="A17" s="1"/>
      <c r="B17" s="1"/>
      <c r="C17" s="4" t="s">
        <v>11</v>
      </c>
      <c r="D17" s="3"/>
      <c r="E17" s="3"/>
      <c r="F17" s="3"/>
      <c r="G17" s="1"/>
      <c r="H17" s="3"/>
      <c r="I17" s="3"/>
      <c r="J17" s="18"/>
    </row>
    <row r="18" spans="1:10" ht="12.75">
      <c r="A18" s="1"/>
      <c r="B18" s="1"/>
      <c r="C18" s="4" t="s">
        <v>12</v>
      </c>
      <c r="D18" s="3">
        <v>75633843</v>
      </c>
      <c r="E18" s="3">
        <f>'[1]Query Detail Prior Yr'!E11-'[1]Query Detail Prior Yr'!C55</f>
        <v>66467886.50999999</v>
      </c>
      <c r="F18" s="18">
        <f>E18/D18</f>
        <v>0.8788114404024134</v>
      </c>
      <c r="G18" s="1"/>
      <c r="H18" s="3">
        <f>'[1]Query Detail Curr Yr'!B15-'[1]Query Detail Curr Yr'!B42</f>
        <v>87335103</v>
      </c>
      <c r="I18" s="3">
        <f>ROUND('[1]Query Detail Curr Yr'!C15-'[1]Query Detail Curr Yr'!C42,0)</f>
        <v>77219299</v>
      </c>
      <c r="J18" s="18">
        <f>I18/H18</f>
        <v>0.8841725302596827</v>
      </c>
    </row>
    <row r="19" spans="1:10" ht="12.75">
      <c r="A19" s="1"/>
      <c r="B19" s="1"/>
      <c r="C19" s="1"/>
      <c r="D19" s="3"/>
      <c r="E19" s="3"/>
      <c r="F19" s="3"/>
      <c r="G19" s="1"/>
      <c r="H19" s="3"/>
      <c r="I19" s="3"/>
      <c r="J19" s="18"/>
    </row>
    <row r="20" spans="1:10" ht="12.75">
      <c r="A20" s="1"/>
      <c r="B20" s="1"/>
      <c r="C20" s="4" t="s">
        <v>13</v>
      </c>
      <c r="D20" s="3">
        <f>1350000+2541180</f>
        <v>3891180</v>
      </c>
      <c r="E20" s="3">
        <f>'[1]Query Detail Prior Yr'!E48</f>
        <v>799396.1999999998</v>
      </c>
      <c r="F20" s="18">
        <f>E20/D20</f>
        <v>0.20543799053243486</v>
      </c>
      <c r="G20" s="9"/>
      <c r="H20" s="3">
        <f>'[1]Query Detail Curr Yr'!B32</f>
        <v>2755180</v>
      </c>
      <c r="I20" s="3">
        <f>ROUND('[1]Query Detail Curr Yr'!C32,0)</f>
        <v>696901</v>
      </c>
      <c r="J20" s="18">
        <f>I20/H20</f>
        <v>0.2529420945273993</v>
      </c>
    </row>
    <row r="21" spans="1:10" ht="12.75">
      <c r="A21" s="1"/>
      <c r="B21" s="1"/>
      <c r="C21" s="1"/>
      <c r="D21" s="3"/>
      <c r="E21" s="3"/>
      <c r="F21" s="3"/>
      <c r="G21" s="9"/>
      <c r="H21" s="3"/>
      <c r="I21" s="3"/>
      <c r="J21" s="18"/>
    </row>
    <row r="22" spans="1:10" ht="12.75">
      <c r="A22" s="1"/>
      <c r="B22" s="15" t="s">
        <v>14</v>
      </c>
      <c r="C22" s="1"/>
      <c r="D22" s="20">
        <f>SUM(D15:D20)</f>
        <v>127631124</v>
      </c>
      <c r="E22" s="20">
        <f>SUM(E15:E20)</f>
        <v>86233014.71</v>
      </c>
      <c r="F22" s="21">
        <f>E22/D22</f>
        <v>0.6756425236057625</v>
      </c>
      <c r="G22" s="9"/>
      <c r="H22" s="20">
        <f>SUM(H15:H20)</f>
        <v>140775983</v>
      </c>
      <c r="I22" s="20">
        <f>SUM(I15:I20)</f>
        <v>97103445</v>
      </c>
      <c r="J22" s="21">
        <f>I22/H22</f>
        <v>0.6897728073402976</v>
      </c>
    </row>
    <row r="23" spans="1:10" ht="12.75">
      <c r="A23" s="1"/>
      <c r="B23" s="1"/>
      <c r="C23" s="1"/>
      <c r="D23" s="3"/>
      <c r="E23" s="3"/>
      <c r="F23" s="3"/>
      <c r="G23" s="1"/>
      <c r="H23" s="3"/>
      <c r="I23" s="3"/>
      <c r="J23" s="18"/>
    </row>
    <row r="24" spans="1:10" ht="12.75">
      <c r="A24" s="1"/>
      <c r="B24" s="1"/>
      <c r="C24" s="1"/>
      <c r="D24" s="3"/>
      <c r="E24" s="3"/>
      <c r="F24" s="3"/>
      <c r="G24" s="1"/>
      <c r="H24" s="3"/>
      <c r="I24" s="3"/>
      <c r="J24" s="18"/>
    </row>
    <row r="25" spans="1:10" ht="12.75">
      <c r="A25" s="1"/>
      <c r="B25" s="15" t="s">
        <v>15</v>
      </c>
      <c r="C25" s="1"/>
      <c r="D25" s="3"/>
      <c r="E25" s="3"/>
      <c r="F25" s="3"/>
      <c r="G25" s="1"/>
      <c r="H25" s="3"/>
      <c r="I25" s="3"/>
      <c r="J25" s="18"/>
    </row>
    <row r="26" spans="1:10" ht="12.75">
      <c r="A26" s="1"/>
      <c r="B26" s="1"/>
      <c r="C26" s="1"/>
      <c r="D26" s="3"/>
      <c r="E26" s="3"/>
      <c r="F26" s="3"/>
      <c r="G26" s="1"/>
      <c r="H26" s="3"/>
      <c r="I26" s="3"/>
      <c r="J26" s="18"/>
    </row>
    <row r="27" spans="1:10" ht="12.75">
      <c r="A27" s="1"/>
      <c r="B27" s="1"/>
      <c r="C27" s="4" t="s">
        <v>16</v>
      </c>
      <c r="D27" s="17">
        <f>'[1]Query Detail Prior Yr'!B73+'[1]Query Detail Prior Yr'!B98</f>
        <v>71840398.4</v>
      </c>
      <c r="E27" s="17">
        <f>ROUND('[1]Query Detail Prior Yr'!C73,0)</f>
        <v>42914698</v>
      </c>
      <c r="F27" s="18">
        <f>E27/D27</f>
        <v>0.5973616371258876</v>
      </c>
      <c r="G27" s="1"/>
      <c r="H27" s="17">
        <f>'[1]Query Detail Curr Yr'!B55+'[1]Query Detail Curr Yr'!B78</f>
        <v>76737027.6</v>
      </c>
      <c r="I27" s="17">
        <f>ROUND('[1]Query Detail Curr Yr'!C55+'[1]Query Detail Curr Yr'!C78,0)</f>
        <v>43340729</v>
      </c>
      <c r="J27" s="18">
        <f>I27/H27</f>
        <v>0.5647955147014322</v>
      </c>
    </row>
    <row r="28" spans="1:10" ht="12.75">
      <c r="A28" s="1"/>
      <c r="B28" s="1"/>
      <c r="C28" s="1"/>
      <c r="D28" s="3"/>
      <c r="E28" s="3"/>
      <c r="F28" s="3"/>
      <c r="G28" s="1"/>
      <c r="H28" s="3"/>
      <c r="I28" s="3"/>
      <c r="J28" s="18"/>
    </row>
    <row r="29" spans="1:10" ht="12.75">
      <c r="A29" s="1"/>
      <c r="B29" s="1"/>
      <c r="C29" s="4" t="s">
        <v>17</v>
      </c>
      <c r="D29" s="3">
        <f>'[1]Query Detail Prior Yr'!B84+'[1]Query Detail Prior Yr'!B99</f>
        <v>27288085.6</v>
      </c>
      <c r="E29" s="3">
        <f>ROUND('[1]Query Detail Prior Yr'!C84,0)</f>
        <v>15909896</v>
      </c>
      <c r="F29" s="18">
        <f>E29/D29</f>
        <v>0.5830345240488398</v>
      </c>
      <c r="G29" s="1"/>
      <c r="H29" s="3">
        <f>'[1]Query Detail Curr Yr'!B63+'[1]Query Detail Curr Yr'!B79</f>
        <v>30402394.4</v>
      </c>
      <c r="I29" s="3">
        <f>ROUND('[1]Query Detail Curr Yr'!C63+'[1]Query Detail Curr Yr'!C79,0)</f>
        <v>16175095</v>
      </c>
      <c r="J29" s="18">
        <f>I29/H29</f>
        <v>0.5320335887754947</v>
      </c>
    </row>
    <row r="30" spans="1:10" ht="12.75">
      <c r="A30" s="1"/>
      <c r="B30" s="1"/>
      <c r="C30" s="1"/>
      <c r="D30" s="3"/>
      <c r="E30" s="3"/>
      <c r="F30" s="18"/>
      <c r="G30" s="1"/>
      <c r="H30" s="3"/>
      <c r="I30" s="3"/>
      <c r="J30" s="18"/>
    </row>
    <row r="31" spans="1:10" ht="12.75">
      <c r="A31" s="1"/>
      <c r="B31" s="1"/>
      <c r="C31" s="4" t="s">
        <v>18</v>
      </c>
      <c r="D31" s="3">
        <f>'[1]Query Detail Prior Yr'!B121+'[1]Query Detail Prior Yr'!B131+D55</f>
        <v>23359840</v>
      </c>
      <c r="E31" s="3">
        <f>ROUND('[1]Query Detail Prior Yr'!C121+'[1]Query Detail Prior Yr'!C131+E55,0)</f>
        <v>16921290</v>
      </c>
      <c r="F31" s="18">
        <f>E31/D31</f>
        <v>0.7243752525702231</v>
      </c>
      <c r="G31" s="1"/>
      <c r="H31" s="22">
        <v>33635695</v>
      </c>
      <c r="I31" s="22">
        <v>13829069</v>
      </c>
      <c r="J31" s="18">
        <f>I31/H31</f>
        <v>0.4111426566330798</v>
      </c>
    </row>
    <row r="32" spans="1:10" ht="12.75">
      <c r="A32" s="1"/>
      <c r="B32" s="1"/>
      <c r="C32" s="4"/>
      <c r="D32" s="3"/>
      <c r="E32" s="3"/>
      <c r="F32" s="18"/>
      <c r="G32" s="1"/>
      <c r="H32" s="22"/>
      <c r="I32" s="3"/>
      <c r="J32" s="18"/>
    </row>
    <row r="33" spans="1:10" ht="12.75">
      <c r="A33" s="1"/>
      <c r="B33" s="1"/>
      <c r="C33" s="1"/>
      <c r="D33" s="3"/>
      <c r="E33" s="3"/>
      <c r="F33" s="18"/>
      <c r="G33" s="1"/>
      <c r="H33" s="3"/>
      <c r="I33" s="3"/>
      <c r="J33" s="3"/>
    </row>
    <row r="34" spans="1:10" ht="12.75">
      <c r="A34" s="1"/>
      <c r="B34" s="15" t="s">
        <v>19</v>
      </c>
      <c r="C34" s="1"/>
      <c r="D34" s="20">
        <f>SUM(D27:D31)</f>
        <v>122488324</v>
      </c>
      <c r="E34" s="20">
        <f>SUM(E27:E31)</f>
        <v>75745884</v>
      </c>
      <c r="F34" s="21">
        <f>E34/D34</f>
        <v>0.61839268859618</v>
      </c>
      <c r="G34" s="9"/>
      <c r="H34" s="20">
        <f>SUM(H27:H31)</f>
        <v>140775117</v>
      </c>
      <c r="I34" s="20">
        <f>SUM(I27:I31)</f>
        <v>73344893</v>
      </c>
      <c r="J34" s="21">
        <f>I34/H34</f>
        <v>0.521007508734658</v>
      </c>
    </row>
  </sheetData>
  <mergeCells count="5">
    <mergeCell ref="B1:J1"/>
    <mergeCell ref="B2:J2"/>
    <mergeCell ref="B3:J3"/>
    <mergeCell ref="D8:F8"/>
    <mergeCell ref="H8:J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&amp;R&amp;"Arial,Bold"&amp;14Attachment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</dc:creator>
  <cp:keywords/>
  <dc:description/>
  <cp:lastModifiedBy>saunders</cp:lastModifiedBy>
  <cp:lastPrinted>2006-02-17T13:16:52Z</cp:lastPrinted>
  <dcterms:created xsi:type="dcterms:W3CDTF">2006-02-14T19:44:13Z</dcterms:created>
  <dcterms:modified xsi:type="dcterms:W3CDTF">2006-02-24T17:37:56Z</dcterms:modified>
  <cp:category/>
  <cp:version/>
  <cp:contentType/>
  <cp:contentStatus/>
</cp:coreProperties>
</file>